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saki.ABHC\Downloads\"/>
    </mc:Choice>
  </mc:AlternateContent>
  <bookViews>
    <workbookView xWindow="0" yWindow="0" windowWidth="28800" windowHeight="12390"/>
  </bookViews>
  <sheets>
    <sheet name="簡略計算法①" sheetId="1" r:id="rId1"/>
    <sheet name="追加シート" sheetId="4" r:id="rId2"/>
    <sheet name="付加断熱用シート" sheetId="5" r:id="rId3"/>
  </sheets>
  <definedNames>
    <definedName name="_xlnm.Print_Area" localSheetId="0">簡略計算法①!$A$1:$AS$132</definedName>
    <definedName name="_xlnm.Print_Area" localSheetId="1">追加シート!$A$1:$AS$260</definedName>
    <definedName name="_xlnm.Print_Area" localSheetId="2">付加断熱用シート!$A$1:$AO$172</definedName>
    <definedName name="_xlnm.Print_Titles" localSheetId="1">追加シート!$1:$4</definedName>
    <definedName name="_xlnm.Print_Titles" localSheetId="2">付加断熱用シート!$1:$4</definedName>
    <definedName name="ア" localSheetId="2">#REF!</definedName>
    <definedName name="ア">簡略計算法①!$BW$110:$BW$114</definedName>
    <definedName name="あ" localSheetId="2">#REF!</definedName>
    <definedName name="あ">簡略計算法①!$BG$110:$BG$140</definedName>
    <definedName name="アア" localSheetId="2">#REF!</definedName>
    <definedName name="アア">簡略計算法①!$BQ$110</definedName>
    <definedName name="イ" localSheetId="2">#REF!</definedName>
    <definedName name="イ">簡略計算法①!$BW$115:$BW$116</definedName>
    <definedName name="い" localSheetId="2">#REF!</definedName>
    <definedName name="い">簡略計算法①!$BG$141:$BG$160</definedName>
    <definedName name="イイ" localSheetId="2">#REF!</definedName>
    <definedName name="イイ">簡略計算法①!$BQ$111:$BQ$112</definedName>
    <definedName name="ウ" localSheetId="2">#REF!</definedName>
    <definedName name="ウ">簡略計算法①!$BW$121:$BW$123</definedName>
    <definedName name="う" localSheetId="2">#REF!</definedName>
    <definedName name="う">簡略計算法①!$BG$161:$BG$178</definedName>
    <definedName name="ウウ" localSheetId="2">#REF!</definedName>
    <definedName name="ウウ">簡略計算法①!$BQ$113</definedName>
    <definedName name="エ" localSheetId="2">#REF!</definedName>
    <definedName name="エ">簡略計算法①!$BW$117:$BW$120</definedName>
    <definedName name="え" localSheetId="2">#REF!</definedName>
    <definedName name="え">簡略計算法①!$BG$179:$BG$203</definedName>
    <definedName name="エエ" localSheetId="2">#REF!</definedName>
    <definedName name="エエ">簡略計算法①!$BQ$114:$BQ$116</definedName>
    <definedName name="オ" localSheetId="2">#REF!</definedName>
    <definedName name="オ">簡略計算法①!$BW$124:$BW$125</definedName>
    <definedName name="カ" localSheetId="2">#REF!</definedName>
    <definedName name="カ">簡略計算法①!$BW$126:$BW$127</definedName>
    <definedName name="キ" localSheetId="2">#REF!</definedName>
    <definedName name="キ">簡略計算法①!$BW$128:$BW$129</definedName>
    <definedName name="ン" localSheetId="2">#REF!</definedName>
    <definedName name="ン">簡略計算法①!$BW$109</definedName>
    <definedName name="ん" localSheetId="2">#REF!</definedName>
    <definedName name="ん">簡略計算法①!$BG$109</definedName>
    <definedName name="ンン" localSheetId="2">#REF!</definedName>
    <definedName name="ンン">簡略計算法①!$BQ$109</definedName>
  </definedNames>
  <calcPr calcId="162913"/>
</workbook>
</file>

<file path=xl/calcChain.xml><?xml version="1.0" encoding="utf-8"?>
<calcChain xmlns="http://schemas.openxmlformats.org/spreadsheetml/2006/main">
  <c r="Q27" i="4" l="1"/>
  <c r="Q34" i="4" s="1"/>
  <c r="T27" i="4"/>
  <c r="W27" i="4"/>
  <c r="AN27" i="4"/>
  <c r="AQ27" i="4"/>
  <c r="Q28" i="4"/>
  <c r="T28" i="4"/>
  <c r="W28" i="4"/>
  <c r="AN28" i="4"/>
  <c r="AQ28" i="4"/>
  <c r="Q29" i="4"/>
  <c r="T29" i="4"/>
  <c r="W29" i="4"/>
  <c r="AN29" i="4"/>
  <c r="AQ29" i="4"/>
  <c r="Q30" i="4"/>
  <c r="T30" i="4"/>
  <c r="W30" i="4"/>
  <c r="AN30" i="4"/>
  <c r="AQ30" i="4"/>
  <c r="Q31" i="4"/>
  <c r="T31" i="4"/>
  <c r="W31" i="4"/>
  <c r="AN31" i="4"/>
  <c r="AN33" i="4" s="1"/>
  <c r="AQ31" i="4"/>
  <c r="AQ33" i="4" l="1"/>
  <c r="Q35" i="4"/>
  <c r="Q33" i="4"/>
  <c r="T34" i="4"/>
  <c r="AN35" i="4"/>
  <c r="T33" i="4"/>
  <c r="AN34" i="4"/>
  <c r="AQ34" i="4"/>
  <c r="BM81" i="1"/>
  <c r="BL81" i="1"/>
  <c r="BM80" i="1"/>
  <c r="BL80" i="1"/>
  <c r="BM79" i="1"/>
  <c r="BL79" i="1"/>
  <c r="BM78" i="1"/>
  <c r="BL78" i="1"/>
  <c r="BM77" i="1"/>
  <c r="BL77" i="1"/>
  <c r="BH81" i="1"/>
  <c r="BG81" i="1"/>
  <c r="BH80" i="1"/>
  <c r="BG80" i="1"/>
  <c r="BH79" i="1"/>
  <c r="BG79" i="1"/>
  <c r="BH78" i="1"/>
  <c r="BG78" i="1"/>
  <c r="BH77" i="1"/>
  <c r="BG77" i="1"/>
  <c r="BC81" i="1"/>
  <c r="BC80" i="1"/>
  <c r="BC79" i="1"/>
  <c r="BC78" i="1"/>
  <c r="BC77" i="1"/>
  <c r="AZ81" i="1"/>
  <c r="BF81" i="1" s="1"/>
  <c r="AY81" i="1"/>
  <c r="AX81" i="1"/>
  <c r="AW81" i="1"/>
  <c r="AZ80" i="1"/>
  <c r="BF80" i="1" s="1"/>
  <c r="AY80" i="1"/>
  <c r="AX80" i="1"/>
  <c r="AW80" i="1"/>
  <c r="AZ79" i="1"/>
  <c r="BF79" i="1" s="1"/>
  <c r="AY79" i="1"/>
  <c r="AX79" i="1"/>
  <c r="AW79" i="1"/>
  <c r="AZ78" i="1"/>
  <c r="BF78" i="1" s="1"/>
  <c r="AY78" i="1"/>
  <c r="AX78" i="1"/>
  <c r="AW78" i="1"/>
  <c r="AZ77" i="1"/>
  <c r="BF77" i="1" s="1"/>
  <c r="AY77" i="1"/>
  <c r="AX77" i="1"/>
  <c r="AW77" i="1"/>
  <c r="BK79" i="1" l="1"/>
  <c r="BK80" i="1"/>
  <c r="BK81" i="1"/>
  <c r="BK78" i="1"/>
  <c r="BK77" i="1"/>
  <c r="AP162" i="5" l="1"/>
  <c r="AG162" i="5" s="1"/>
  <c r="AP161" i="5"/>
  <c r="Y161" i="5" s="1"/>
  <c r="AP160" i="5"/>
  <c r="AG160" i="5" s="1"/>
  <c r="AP159" i="5"/>
  <c r="AC159" i="5" s="1"/>
  <c r="AP158" i="5"/>
  <c r="Y158" i="5" s="1"/>
  <c r="AP157" i="5"/>
  <c r="AG157" i="5" s="1"/>
  <c r="AP156" i="5"/>
  <c r="Y156" i="5" s="1"/>
  <c r="AP135" i="5"/>
  <c r="AK135" i="5" s="1"/>
  <c r="AP134" i="5"/>
  <c r="AG134" i="5" s="1"/>
  <c r="AP133" i="5"/>
  <c r="AG133" i="5" s="1"/>
  <c r="AP132" i="5"/>
  <c r="AG132" i="5" s="1"/>
  <c r="AP131" i="5"/>
  <c r="AG131" i="5" s="1"/>
  <c r="AP130" i="5"/>
  <c r="AK130" i="5" s="1"/>
  <c r="AP129" i="5"/>
  <c r="AG129" i="5" s="1"/>
  <c r="AP105" i="5"/>
  <c r="AC105" i="5" s="1"/>
  <c r="AP104" i="5"/>
  <c r="U104" i="5" s="1"/>
  <c r="AP103" i="5"/>
  <c r="AC103" i="5" s="1"/>
  <c r="AP102" i="5"/>
  <c r="AC102" i="5" s="1"/>
  <c r="AP101" i="5"/>
  <c r="AC101" i="5" s="1"/>
  <c r="AP100" i="5"/>
  <c r="Y100" i="5" s="1"/>
  <c r="AP99" i="5"/>
  <c r="AC99" i="5" s="1"/>
  <c r="AP78" i="5"/>
  <c r="AC78" i="5" s="1"/>
  <c r="AP77" i="5"/>
  <c r="Y77" i="5" s="1"/>
  <c r="AP76" i="5"/>
  <c r="Y76" i="5" s="1"/>
  <c r="AP75" i="5"/>
  <c r="AC75" i="5" s="1"/>
  <c r="AP74" i="5"/>
  <c r="AC74" i="5" s="1"/>
  <c r="AP73" i="5"/>
  <c r="Q73" i="5" s="1"/>
  <c r="AP72" i="5"/>
  <c r="U72" i="5" s="1"/>
  <c r="AP50" i="5"/>
  <c r="AC50" i="5" s="1"/>
  <c r="AP49" i="5"/>
  <c r="AC49" i="5" s="1"/>
  <c r="AP48" i="5"/>
  <c r="AC48" i="5" s="1"/>
  <c r="AP47" i="5"/>
  <c r="AC47" i="5" s="1"/>
  <c r="AP46" i="5"/>
  <c r="Y46" i="5" s="1"/>
  <c r="AP45" i="5"/>
  <c r="AC45" i="5" s="1"/>
  <c r="AP44" i="5"/>
  <c r="AC44" i="5" s="1"/>
  <c r="Q28" i="5"/>
  <c r="AP23" i="5"/>
  <c r="AC23" i="5" s="1"/>
  <c r="AP22" i="5"/>
  <c r="AC22" i="5" s="1"/>
  <c r="AP21" i="5"/>
  <c r="AC21" i="5" s="1"/>
  <c r="AP20" i="5"/>
  <c r="Y20" i="5" s="1"/>
  <c r="AP19" i="5"/>
  <c r="Y19" i="5" s="1"/>
  <c r="AP18" i="5"/>
  <c r="U18" i="5" s="1"/>
  <c r="AP17" i="5"/>
  <c r="Q17" i="5" s="1"/>
  <c r="AP69" i="5"/>
  <c r="Q69" i="5" s="1"/>
  <c r="Q47" i="5" l="1"/>
  <c r="Q75" i="5"/>
  <c r="AC46" i="5"/>
  <c r="Q46" i="5"/>
  <c r="Y160" i="5"/>
  <c r="Q101" i="5"/>
  <c r="AC156" i="5"/>
  <c r="Q158" i="5"/>
  <c r="U131" i="5"/>
  <c r="U22" i="5"/>
  <c r="U74" i="5"/>
  <c r="Y102" i="5"/>
  <c r="AC131" i="5"/>
  <c r="Y157" i="5"/>
  <c r="U46" i="5"/>
  <c r="Q48" i="5"/>
  <c r="Q74" i="5"/>
  <c r="Q76" i="5"/>
  <c r="AC77" i="5"/>
  <c r="Q102" i="5"/>
  <c r="AK129" i="5"/>
  <c r="AG130" i="5"/>
  <c r="AG161" i="5"/>
  <c r="Q21" i="5"/>
  <c r="U21" i="5"/>
  <c r="U47" i="5"/>
  <c r="Q49" i="5"/>
  <c r="Y73" i="5"/>
  <c r="Y74" i="5"/>
  <c r="U75" i="5"/>
  <c r="Q77" i="5"/>
  <c r="U101" i="5"/>
  <c r="U129" i="5"/>
  <c r="Q130" i="5"/>
  <c r="AC158" i="5"/>
  <c r="U162" i="5"/>
  <c r="AC19" i="5"/>
  <c r="Y21" i="5"/>
  <c r="U77" i="5"/>
  <c r="Y129" i="5"/>
  <c r="Y130" i="5"/>
  <c r="Q161" i="5"/>
  <c r="Q50" i="5"/>
  <c r="Y103" i="5"/>
  <c r="Q105" i="5"/>
  <c r="AC129" i="5"/>
  <c r="Y131" i="5"/>
  <c r="AK134" i="5"/>
  <c r="Q156" i="5"/>
  <c r="U157" i="5"/>
  <c r="U158" i="5"/>
  <c r="AG159" i="5"/>
  <c r="Q19" i="5"/>
  <c r="U19" i="5"/>
  <c r="Q20" i="5"/>
  <c r="Q23" i="5"/>
  <c r="Y47" i="5"/>
  <c r="U48" i="5"/>
  <c r="U49" i="5"/>
  <c r="Q72" i="5"/>
  <c r="Y75" i="5"/>
  <c r="AC100" i="5"/>
  <c r="Y101" i="5"/>
  <c r="U102" i="5"/>
  <c r="Q103" i="5"/>
  <c r="Q104" i="5"/>
  <c r="AK131" i="5"/>
  <c r="U134" i="5"/>
  <c r="Y135" i="5"/>
  <c r="AG156" i="5"/>
  <c r="AG158" i="5"/>
  <c r="U160" i="5"/>
  <c r="AC161" i="5"/>
  <c r="Y162" i="5"/>
  <c r="Y18" i="5"/>
  <c r="Q22" i="5"/>
  <c r="Y48" i="5"/>
  <c r="AC72" i="5"/>
  <c r="Q78" i="5"/>
  <c r="U103" i="5"/>
  <c r="Y134" i="5"/>
  <c r="Q159" i="5"/>
  <c r="AC157" i="5"/>
  <c r="U159" i="5"/>
  <c r="AC162" i="5"/>
  <c r="U156" i="5"/>
  <c r="AC160" i="5"/>
  <c r="U161" i="5"/>
  <c r="Q157" i="5"/>
  <c r="Y159" i="5"/>
  <c r="Q160" i="5"/>
  <c r="Q162" i="5"/>
  <c r="AC130" i="5"/>
  <c r="Q131" i="5"/>
  <c r="U132" i="5"/>
  <c r="AK132" i="5"/>
  <c r="U133" i="5"/>
  <c r="AK133" i="5"/>
  <c r="AC135" i="5"/>
  <c r="AC134" i="5"/>
  <c r="Q135" i="5"/>
  <c r="AG135" i="5"/>
  <c r="Y132" i="5"/>
  <c r="Y133" i="5"/>
  <c r="Q129" i="5"/>
  <c r="U130" i="5"/>
  <c r="AC132" i="5"/>
  <c r="AC133" i="5"/>
  <c r="Q134" i="5"/>
  <c r="U135" i="5"/>
  <c r="Q132" i="5"/>
  <c r="Q133" i="5"/>
  <c r="Q99" i="5"/>
  <c r="Q100" i="5"/>
  <c r="Y99" i="5"/>
  <c r="U100" i="5"/>
  <c r="Y104" i="5"/>
  <c r="U105" i="5"/>
  <c r="U99" i="5"/>
  <c r="AC104" i="5"/>
  <c r="Y105" i="5"/>
  <c r="Y72" i="5"/>
  <c r="U73" i="5"/>
  <c r="AC76" i="5"/>
  <c r="U78" i="5"/>
  <c r="Y78" i="5"/>
  <c r="AC73" i="5"/>
  <c r="U76" i="5"/>
  <c r="Q44" i="5"/>
  <c r="Q45" i="5"/>
  <c r="Y44" i="5"/>
  <c r="U45" i="5"/>
  <c r="Y49" i="5"/>
  <c r="U50" i="5"/>
  <c r="U44" i="5"/>
  <c r="Y45" i="5"/>
  <c r="Y50" i="5"/>
  <c r="AC18" i="5"/>
  <c r="U20" i="5"/>
  <c r="U17" i="5"/>
  <c r="Q18" i="5"/>
  <c r="Y17" i="5"/>
  <c r="AC20" i="5"/>
  <c r="Y22" i="5"/>
  <c r="U23" i="5"/>
  <c r="Y23" i="5"/>
  <c r="AC17" i="5"/>
  <c r="AG168" i="5"/>
  <c r="AC168" i="5"/>
  <c r="Y168" i="5"/>
  <c r="U168" i="5"/>
  <c r="Q168" i="5"/>
  <c r="AP167" i="5"/>
  <c r="AG167" i="5" s="1"/>
  <c r="AP166" i="5"/>
  <c r="AC166" i="5" s="1"/>
  <c r="AP165" i="5"/>
  <c r="AG165" i="5" s="1"/>
  <c r="AP164" i="5"/>
  <c r="AC164" i="5" s="1"/>
  <c r="AP163" i="5"/>
  <c r="AG163" i="5" s="1"/>
  <c r="AP155" i="5"/>
  <c r="AC155" i="5" s="1"/>
  <c r="AP154" i="5"/>
  <c r="AG154" i="5" s="1"/>
  <c r="AP153" i="5"/>
  <c r="AC153" i="5" s="1"/>
  <c r="AK140" i="5"/>
  <c r="AG140" i="5"/>
  <c r="AC140" i="5"/>
  <c r="Y140" i="5"/>
  <c r="U140" i="5"/>
  <c r="Q140" i="5"/>
  <c r="AP139" i="5"/>
  <c r="AG139" i="5" s="1"/>
  <c r="AP138" i="5"/>
  <c r="AG138" i="5" s="1"/>
  <c r="AP137" i="5"/>
  <c r="AC137" i="5" s="1"/>
  <c r="AP136" i="5"/>
  <c r="AK136" i="5" s="1"/>
  <c r="AP128" i="5"/>
  <c r="AG128" i="5" s="1"/>
  <c r="AP127" i="5"/>
  <c r="AG127" i="5" s="1"/>
  <c r="AP126" i="5"/>
  <c r="AG126" i="5" s="1"/>
  <c r="AP125" i="5"/>
  <c r="AK125" i="5" s="1"/>
  <c r="AC56" i="5"/>
  <c r="Y56" i="5"/>
  <c r="U56" i="5"/>
  <c r="Q56" i="5"/>
  <c r="AP55" i="5"/>
  <c r="AC55" i="5" s="1"/>
  <c r="AP54" i="5"/>
  <c r="Y54" i="5" s="1"/>
  <c r="AP53" i="5"/>
  <c r="Y53" i="5" s="1"/>
  <c r="AP52" i="5"/>
  <c r="Y52" i="5" s="1"/>
  <c r="AP51" i="5"/>
  <c r="AC51" i="5" s="1"/>
  <c r="AP43" i="5"/>
  <c r="Y43" i="5" s="1"/>
  <c r="AP42" i="5"/>
  <c r="Y42" i="5" s="1"/>
  <c r="AP41" i="5"/>
  <c r="Y41" i="5" s="1"/>
  <c r="AC112" i="5"/>
  <c r="Y112" i="5"/>
  <c r="U112" i="5"/>
  <c r="Q112" i="5"/>
  <c r="AP111" i="5"/>
  <c r="Y111" i="5" s="1"/>
  <c r="AP110" i="5"/>
  <c r="Y110" i="5" s="1"/>
  <c r="AP109" i="5"/>
  <c r="AC109" i="5" s="1"/>
  <c r="AP108" i="5"/>
  <c r="AC108" i="5" s="1"/>
  <c r="AP107" i="5"/>
  <c r="Y107" i="5" s="1"/>
  <c r="AP106" i="5"/>
  <c r="Y106" i="5" s="1"/>
  <c r="AP98" i="5"/>
  <c r="AC98" i="5" s="1"/>
  <c r="AP97" i="5"/>
  <c r="AC97" i="5" s="1"/>
  <c r="AC84" i="5"/>
  <c r="Y84" i="5"/>
  <c r="U84" i="5"/>
  <c r="Q84" i="5"/>
  <c r="AP83" i="5"/>
  <c r="Y83" i="5" s="1"/>
  <c r="AP82" i="5"/>
  <c r="Y82" i="5" s="1"/>
  <c r="AP81" i="5"/>
  <c r="AC81" i="5" s="1"/>
  <c r="AP80" i="5"/>
  <c r="Y80" i="5" s="1"/>
  <c r="AP79" i="5"/>
  <c r="Y79" i="5" s="1"/>
  <c r="AP71" i="5"/>
  <c r="Y71" i="5" s="1"/>
  <c r="AP70" i="5"/>
  <c r="AC70" i="5" s="1"/>
  <c r="Y69" i="5"/>
  <c r="AC69" i="5"/>
  <c r="U69" i="5"/>
  <c r="AC28" i="5"/>
  <c r="Y28" i="5"/>
  <c r="U28" i="5"/>
  <c r="AP27" i="5"/>
  <c r="Y27" i="5" s="1"/>
  <c r="AP26" i="5"/>
  <c r="AC26" i="5" s="1"/>
  <c r="AP25" i="5"/>
  <c r="U25" i="5" s="1"/>
  <c r="AP24" i="5"/>
  <c r="Y24" i="5" s="1"/>
  <c r="AP16" i="5"/>
  <c r="Y16" i="5" s="1"/>
  <c r="AP15" i="5"/>
  <c r="Q15" i="5" s="1"/>
  <c r="AP14" i="5"/>
  <c r="U14" i="5" s="1"/>
  <c r="AP13" i="5"/>
  <c r="Y13" i="5" s="1"/>
  <c r="AC80" i="5" l="1"/>
  <c r="U139" i="5"/>
  <c r="AC139" i="5"/>
  <c r="U80" i="5"/>
  <c r="AC43" i="5"/>
  <c r="Y139" i="5"/>
  <c r="AK128" i="5"/>
  <c r="AC14" i="5"/>
  <c r="Q108" i="5"/>
  <c r="Q14" i="5"/>
  <c r="Q109" i="5"/>
  <c r="AC54" i="5"/>
  <c r="AC126" i="5"/>
  <c r="Y14" i="5"/>
  <c r="Q97" i="5"/>
  <c r="U109" i="5"/>
  <c r="AG136" i="5"/>
  <c r="AK139" i="5"/>
  <c r="Y137" i="5"/>
  <c r="Y126" i="5"/>
  <c r="U128" i="5"/>
  <c r="Q98" i="5"/>
  <c r="U98" i="5"/>
  <c r="Y97" i="5"/>
  <c r="Y98" i="5"/>
  <c r="Q107" i="5"/>
  <c r="Y108" i="5"/>
  <c r="Y109" i="5"/>
  <c r="U107" i="5"/>
  <c r="Q25" i="5"/>
  <c r="Y25" i="5"/>
  <c r="Q27" i="5"/>
  <c r="AC25" i="5"/>
  <c r="Y70" i="5"/>
  <c r="Q70" i="5"/>
  <c r="U82" i="5"/>
  <c r="U71" i="5"/>
  <c r="Q80" i="5"/>
  <c r="Q81" i="5"/>
  <c r="AC82" i="5"/>
  <c r="AC71" i="5"/>
  <c r="Y81" i="5"/>
  <c r="Y85" i="5" s="1"/>
  <c r="Q16" i="5"/>
  <c r="U16" i="5"/>
  <c r="U27" i="5"/>
  <c r="Q111" i="5"/>
  <c r="Q52" i="5"/>
  <c r="Y15" i="5"/>
  <c r="AC16" i="5"/>
  <c r="Y26" i="5"/>
  <c r="AC27" i="5"/>
  <c r="Q71" i="5"/>
  <c r="Q82" i="5"/>
  <c r="AC107" i="5"/>
  <c r="U111" i="5"/>
  <c r="U41" i="5"/>
  <c r="Q43" i="5"/>
  <c r="Q51" i="5"/>
  <c r="U52" i="5"/>
  <c r="Q54" i="5"/>
  <c r="Q55" i="5"/>
  <c r="Y125" i="5"/>
  <c r="U126" i="5"/>
  <c r="AK126" i="5"/>
  <c r="Y128" i="5"/>
  <c r="Q136" i="5"/>
  <c r="Q137" i="5"/>
  <c r="AG137" i="5"/>
  <c r="U154" i="5"/>
  <c r="U163" i="5"/>
  <c r="U165" i="5"/>
  <c r="U167" i="5"/>
  <c r="AC111" i="5"/>
  <c r="AC41" i="5"/>
  <c r="U43" i="5"/>
  <c r="Y51" i="5"/>
  <c r="AC52" i="5"/>
  <c r="U54" i="5"/>
  <c r="Y55" i="5"/>
  <c r="AG125" i="5"/>
  <c r="AC128" i="5"/>
  <c r="Y136" i="5"/>
  <c r="U137" i="5"/>
  <c r="AK137" i="5"/>
  <c r="AC154" i="5"/>
  <c r="AC163" i="5"/>
  <c r="AC165" i="5"/>
  <c r="AC167" i="5"/>
  <c r="Q41" i="5"/>
  <c r="Q125" i="5"/>
  <c r="Q126" i="5"/>
  <c r="Q13" i="5"/>
  <c r="Q26" i="5"/>
  <c r="AC13" i="5"/>
  <c r="U15" i="5"/>
  <c r="AC24" i="5"/>
  <c r="U26" i="5"/>
  <c r="U70" i="5"/>
  <c r="AC79" i="5"/>
  <c r="U81" i="5"/>
  <c r="AC83" i="5"/>
  <c r="U97" i="5"/>
  <c r="AC106" i="5"/>
  <c r="U108" i="5"/>
  <c r="AC110" i="5"/>
  <c r="AC42" i="5"/>
  <c r="U51" i="5"/>
  <c r="AC53" i="5"/>
  <c r="U55" i="5"/>
  <c r="AC125" i="5"/>
  <c r="U127" i="5"/>
  <c r="AK127" i="5"/>
  <c r="AC136" i="5"/>
  <c r="U138" i="5"/>
  <c r="AK138" i="5"/>
  <c r="Q153" i="5"/>
  <c r="AG153" i="5"/>
  <c r="Y154" i="5"/>
  <c r="Q155" i="5"/>
  <c r="AG155" i="5"/>
  <c r="Y163" i="5"/>
  <c r="Q164" i="5"/>
  <c r="AG164" i="5"/>
  <c r="Y165" i="5"/>
  <c r="Q166" i="5"/>
  <c r="AG166" i="5"/>
  <c r="Y167" i="5"/>
  <c r="Q106" i="5"/>
  <c r="Y127" i="5"/>
  <c r="Q24" i="5"/>
  <c r="Q110" i="5"/>
  <c r="Q42" i="5"/>
  <c r="Q53" i="5"/>
  <c r="U153" i="5"/>
  <c r="U166" i="5"/>
  <c r="U13" i="5"/>
  <c r="AC15" i="5"/>
  <c r="U24" i="5"/>
  <c r="U79" i="5"/>
  <c r="U83" i="5"/>
  <c r="U106" i="5"/>
  <c r="U110" i="5"/>
  <c r="U42" i="5"/>
  <c r="U53" i="5"/>
  <c r="U125" i="5"/>
  <c r="AC127" i="5"/>
  <c r="Q128" i="5"/>
  <c r="U136" i="5"/>
  <c r="AC138" i="5"/>
  <c r="Q139" i="5"/>
  <c r="Y153" i="5"/>
  <c r="Q154" i="5"/>
  <c r="Y155" i="5"/>
  <c r="Q163" i="5"/>
  <c r="Y164" i="5"/>
  <c r="Q165" i="5"/>
  <c r="Y166" i="5"/>
  <c r="Q167" i="5"/>
  <c r="Q79" i="5"/>
  <c r="Q83" i="5"/>
  <c r="Y138" i="5"/>
  <c r="U155" i="5"/>
  <c r="U164" i="5"/>
  <c r="Q127" i="5"/>
  <c r="Q138" i="5"/>
  <c r="AQ255" i="4"/>
  <c r="AN255" i="4"/>
  <c r="W255" i="4"/>
  <c r="T255" i="4"/>
  <c r="Q255" i="4"/>
  <c r="AQ254" i="4"/>
  <c r="AN254" i="4"/>
  <c r="W254" i="4"/>
  <c r="T254" i="4"/>
  <c r="Q254" i="4"/>
  <c r="AQ253" i="4"/>
  <c r="AN253" i="4"/>
  <c r="W253" i="4"/>
  <c r="T253" i="4"/>
  <c r="Q253" i="4"/>
  <c r="AQ252" i="4"/>
  <c r="AN252" i="4"/>
  <c r="W252" i="4"/>
  <c r="T252" i="4"/>
  <c r="Q252" i="4"/>
  <c r="AQ251" i="4"/>
  <c r="AN251" i="4"/>
  <c r="W251" i="4"/>
  <c r="T251" i="4"/>
  <c r="Q251" i="4"/>
  <c r="AQ239" i="4"/>
  <c r="AN239" i="4"/>
  <c r="W239" i="4"/>
  <c r="T239" i="4"/>
  <c r="Q239" i="4"/>
  <c r="AQ238" i="4"/>
  <c r="AN238" i="4"/>
  <c r="W238" i="4"/>
  <c r="T238" i="4"/>
  <c r="Q238" i="4"/>
  <c r="AQ237" i="4"/>
  <c r="AN237" i="4"/>
  <c r="W237" i="4"/>
  <c r="T237" i="4"/>
  <c r="Q237" i="4"/>
  <c r="AQ236" i="4"/>
  <c r="AN236" i="4"/>
  <c r="W236" i="4"/>
  <c r="T236" i="4"/>
  <c r="Q236" i="4"/>
  <c r="AQ235" i="4"/>
  <c r="AN235" i="4"/>
  <c r="AN243" i="4" s="1"/>
  <c r="W235" i="4"/>
  <c r="T235" i="4"/>
  <c r="Q235" i="4"/>
  <c r="AQ223" i="4"/>
  <c r="AN223" i="4"/>
  <c r="W223" i="4"/>
  <c r="T223" i="4"/>
  <c r="Q223" i="4"/>
  <c r="AQ222" i="4"/>
  <c r="AN222" i="4"/>
  <c r="W222" i="4"/>
  <c r="T222" i="4"/>
  <c r="Q222" i="4"/>
  <c r="AQ221" i="4"/>
  <c r="AN221" i="4"/>
  <c r="W221" i="4"/>
  <c r="T221" i="4"/>
  <c r="Q221" i="4"/>
  <c r="AQ220" i="4"/>
  <c r="AN220" i="4"/>
  <c r="W220" i="4"/>
  <c r="T220" i="4"/>
  <c r="Q220" i="4"/>
  <c r="AQ219" i="4"/>
  <c r="AQ226" i="4" s="1"/>
  <c r="AN219" i="4"/>
  <c r="W219" i="4"/>
  <c r="T219" i="4"/>
  <c r="Q219" i="4"/>
  <c r="Q227" i="4" s="1"/>
  <c r="AQ207" i="4"/>
  <c r="AN207" i="4"/>
  <c r="W207" i="4"/>
  <c r="T207" i="4"/>
  <c r="Q207" i="4"/>
  <c r="AQ206" i="4"/>
  <c r="AN206" i="4"/>
  <c r="W206" i="4"/>
  <c r="T206" i="4"/>
  <c r="Q206" i="4"/>
  <c r="AQ205" i="4"/>
  <c r="AN205" i="4"/>
  <c r="W205" i="4"/>
  <c r="T205" i="4"/>
  <c r="Q205" i="4"/>
  <c r="AQ204" i="4"/>
  <c r="AN204" i="4"/>
  <c r="W204" i="4"/>
  <c r="T204" i="4"/>
  <c r="Q204" i="4"/>
  <c r="AQ203" i="4"/>
  <c r="AN203" i="4"/>
  <c r="W203" i="4"/>
  <c r="T203" i="4"/>
  <c r="T210" i="4" s="1"/>
  <c r="Q203" i="4"/>
  <c r="AQ191" i="4"/>
  <c r="AN191" i="4"/>
  <c r="W191" i="4"/>
  <c r="T191" i="4"/>
  <c r="Q191" i="4"/>
  <c r="AQ190" i="4"/>
  <c r="AN190" i="4"/>
  <c r="W190" i="4"/>
  <c r="T190" i="4"/>
  <c r="Q190" i="4"/>
  <c r="AQ189" i="4"/>
  <c r="AN189" i="4"/>
  <c r="W189" i="4"/>
  <c r="T189" i="4"/>
  <c r="Q189" i="4"/>
  <c r="AQ188" i="4"/>
  <c r="AN188" i="4"/>
  <c r="W188" i="4"/>
  <c r="T188" i="4"/>
  <c r="Q188" i="4"/>
  <c r="AQ187" i="4"/>
  <c r="AN187" i="4"/>
  <c r="W187" i="4"/>
  <c r="T187" i="4"/>
  <c r="Q187" i="4"/>
  <c r="AQ175" i="4"/>
  <c r="AN175" i="4"/>
  <c r="W175" i="4"/>
  <c r="T175" i="4"/>
  <c r="Q175" i="4"/>
  <c r="AQ174" i="4"/>
  <c r="AN174" i="4"/>
  <c r="W174" i="4"/>
  <c r="T174" i="4"/>
  <c r="Q174" i="4"/>
  <c r="AQ173" i="4"/>
  <c r="AN173" i="4"/>
  <c r="W173" i="4"/>
  <c r="T173" i="4"/>
  <c r="Q173" i="4"/>
  <c r="AQ172" i="4"/>
  <c r="AN172" i="4"/>
  <c r="W172" i="4"/>
  <c r="T172" i="4"/>
  <c r="Q172" i="4"/>
  <c r="AQ171" i="4"/>
  <c r="AN171" i="4"/>
  <c r="AN178" i="4" s="1"/>
  <c r="W171" i="4"/>
  <c r="T171" i="4"/>
  <c r="Q171" i="4"/>
  <c r="AQ159" i="4"/>
  <c r="AN159" i="4"/>
  <c r="W159" i="4"/>
  <c r="T159" i="4"/>
  <c r="Q159" i="4"/>
  <c r="AQ158" i="4"/>
  <c r="AN158" i="4"/>
  <c r="W158" i="4"/>
  <c r="T158" i="4"/>
  <c r="Q158" i="4"/>
  <c r="AQ157" i="4"/>
  <c r="AN157" i="4"/>
  <c r="W157" i="4"/>
  <c r="T157" i="4"/>
  <c r="Q157" i="4"/>
  <c r="AQ156" i="4"/>
  <c r="AN156" i="4"/>
  <c r="W156" i="4"/>
  <c r="T156" i="4"/>
  <c r="Q156" i="4"/>
  <c r="AQ155" i="4"/>
  <c r="AQ162" i="4" s="1"/>
  <c r="AN155" i="4"/>
  <c r="W155" i="4"/>
  <c r="T155" i="4"/>
  <c r="Q155" i="4"/>
  <c r="Q163" i="4" s="1"/>
  <c r="AQ143" i="4"/>
  <c r="AN143" i="4"/>
  <c r="W143" i="4"/>
  <c r="T143" i="4"/>
  <c r="Q143" i="4"/>
  <c r="AQ142" i="4"/>
  <c r="AN142" i="4"/>
  <c r="W142" i="4"/>
  <c r="T142" i="4"/>
  <c r="Q142" i="4"/>
  <c r="AQ141" i="4"/>
  <c r="AN141" i="4"/>
  <c r="W141" i="4"/>
  <c r="T141" i="4"/>
  <c r="Q141" i="4"/>
  <c r="AQ140" i="4"/>
  <c r="AN140" i="4"/>
  <c r="W140" i="4"/>
  <c r="T140" i="4"/>
  <c r="Q140" i="4"/>
  <c r="AQ139" i="4"/>
  <c r="AN139" i="4"/>
  <c r="W139" i="4"/>
  <c r="T139" i="4"/>
  <c r="T146" i="4" s="1"/>
  <c r="Q139" i="4"/>
  <c r="AQ127" i="4"/>
  <c r="AN127" i="4"/>
  <c r="W127" i="4"/>
  <c r="T127" i="4"/>
  <c r="Q127" i="4"/>
  <c r="AQ126" i="4"/>
  <c r="AN126" i="4"/>
  <c r="W126" i="4"/>
  <c r="T126" i="4"/>
  <c r="Q126" i="4"/>
  <c r="AQ125" i="4"/>
  <c r="AN125" i="4"/>
  <c r="W125" i="4"/>
  <c r="T125" i="4"/>
  <c r="Q125" i="4"/>
  <c r="AQ124" i="4"/>
  <c r="AN124" i="4"/>
  <c r="W124" i="4"/>
  <c r="T124" i="4"/>
  <c r="Q124" i="4"/>
  <c r="AQ123" i="4"/>
  <c r="AN123" i="4"/>
  <c r="W123" i="4"/>
  <c r="T123" i="4"/>
  <c r="Q123" i="4"/>
  <c r="AQ111" i="4"/>
  <c r="AN111" i="4"/>
  <c r="W111" i="4"/>
  <c r="T111" i="4"/>
  <c r="Q111" i="4"/>
  <c r="AQ110" i="4"/>
  <c r="AN110" i="4"/>
  <c r="W110" i="4"/>
  <c r="T110" i="4"/>
  <c r="Q110" i="4"/>
  <c r="AQ109" i="4"/>
  <c r="AN109" i="4"/>
  <c r="W109" i="4"/>
  <c r="T109" i="4"/>
  <c r="Q109" i="4"/>
  <c r="AQ108" i="4"/>
  <c r="AN108" i="4"/>
  <c r="W108" i="4"/>
  <c r="T108" i="4"/>
  <c r="Q108" i="4"/>
  <c r="AQ107" i="4"/>
  <c r="AN107" i="4"/>
  <c r="AN115" i="4" s="1"/>
  <c r="W107" i="4"/>
  <c r="T107" i="4"/>
  <c r="Q107" i="4"/>
  <c r="AQ95" i="4"/>
  <c r="AN95" i="4"/>
  <c r="W95" i="4"/>
  <c r="T95" i="4"/>
  <c r="Q95" i="4"/>
  <c r="AQ94" i="4"/>
  <c r="AN94" i="4"/>
  <c r="W94" i="4"/>
  <c r="T94" i="4"/>
  <c r="Q94" i="4"/>
  <c r="AQ93" i="4"/>
  <c r="AN93" i="4"/>
  <c r="W93" i="4"/>
  <c r="T93" i="4"/>
  <c r="Q93" i="4"/>
  <c r="AQ92" i="4"/>
  <c r="AN92" i="4"/>
  <c r="W92" i="4"/>
  <c r="T92" i="4"/>
  <c r="Q92" i="4"/>
  <c r="AQ91" i="4"/>
  <c r="AQ98" i="4" s="1"/>
  <c r="AN91" i="4"/>
  <c r="W91" i="4"/>
  <c r="T91" i="4"/>
  <c r="Q91" i="4"/>
  <c r="Q99" i="4" s="1"/>
  <c r="AQ79" i="4"/>
  <c r="AN79" i="4"/>
  <c r="W79" i="4"/>
  <c r="T79" i="4"/>
  <c r="Q79" i="4"/>
  <c r="AQ78" i="4"/>
  <c r="AN78" i="4"/>
  <c r="W78" i="4"/>
  <c r="T78" i="4"/>
  <c r="Q78" i="4"/>
  <c r="AQ77" i="4"/>
  <c r="AN77" i="4"/>
  <c r="W77" i="4"/>
  <c r="T77" i="4"/>
  <c r="Q77" i="4"/>
  <c r="AQ76" i="4"/>
  <c r="AN76" i="4"/>
  <c r="W76" i="4"/>
  <c r="T76" i="4"/>
  <c r="Q76" i="4"/>
  <c r="AQ75" i="4"/>
  <c r="AN75" i="4"/>
  <c r="W75" i="4"/>
  <c r="T75" i="4"/>
  <c r="T82" i="4" s="1"/>
  <c r="Q75" i="4"/>
  <c r="AQ63" i="4"/>
  <c r="AN63" i="4"/>
  <c r="W63" i="4"/>
  <c r="T63" i="4"/>
  <c r="Q63" i="4"/>
  <c r="AQ62" i="4"/>
  <c r="AN62" i="4"/>
  <c r="W62" i="4"/>
  <c r="T62" i="4"/>
  <c r="Q62" i="4"/>
  <c r="AQ61" i="4"/>
  <c r="AN61" i="4"/>
  <c r="W61" i="4"/>
  <c r="T61" i="4"/>
  <c r="Q61" i="4"/>
  <c r="AQ60" i="4"/>
  <c r="AN60" i="4"/>
  <c r="W60" i="4"/>
  <c r="T60" i="4"/>
  <c r="Q60" i="4"/>
  <c r="AQ59" i="4"/>
  <c r="AN59" i="4"/>
  <c r="W59" i="4"/>
  <c r="T59" i="4"/>
  <c r="Q59" i="4"/>
  <c r="AQ47" i="4"/>
  <c r="AN47" i="4"/>
  <c r="W47" i="4"/>
  <c r="T47" i="4"/>
  <c r="Q47" i="4"/>
  <c r="AQ46" i="4"/>
  <c r="AN46" i="4"/>
  <c r="W46" i="4"/>
  <c r="T46" i="4"/>
  <c r="Q46" i="4"/>
  <c r="AQ45" i="4"/>
  <c r="AN45" i="4"/>
  <c r="W45" i="4"/>
  <c r="T45" i="4"/>
  <c r="Q45" i="4"/>
  <c r="AQ44" i="4"/>
  <c r="AN44" i="4"/>
  <c r="W44" i="4"/>
  <c r="T44" i="4"/>
  <c r="Q44" i="4"/>
  <c r="AQ43" i="4"/>
  <c r="AN43" i="4"/>
  <c r="W43" i="4"/>
  <c r="T43" i="4"/>
  <c r="Q43" i="4"/>
  <c r="T98" i="4" l="1"/>
  <c r="AQ50" i="4"/>
  <c r="T114" i="4"/>
  <c r="AQ130" i="4"/>
  <c r="T177" i="4"/>
  <c r="Q195" i="4"/>
  <c r="AQ194" i="4"/>
  <c r="AN211" i="4"/>
  <c r="T242" i="4"/>
  <c r="AQ258" i="4"/>
  <c r="Y86" i="5"/>
  <c r="AQ66" i="4"/>
  <c r="AN51" i="4"/>
  <c r="AN50" i="4"/>
  <c r="AN67" i="4"/>
  <c r="AN66" i="4"/>
  <c r="Q98" i="4"/>
  <c r="Q115" i="4"/>
  <c r="AQ113" i="4"/>
  <c r="AN131" i="4"/>
  <c r="T162" i="4"/>
  <c r="Q179" i="4"/>
  <c r="AN179" i="4"/>
  <c r="AN195" i="4"/>
  <c r="T226" i="4"/>
  <c r="Q243" i="4"/>
  <c r="AQ241" i="4"/>
  <c r="AN259" i="4"/>
  <c r="Q51" i="4"/>
  <c r="Q50" i="4"/>
  <c r="Q67" i="4"/>
  <c r="Q66" i="4"/>
  <c r="AN83" i="4"/>
  <c r="Q131" i="4"/>
  <c r="AN147" i="4"/>
  <c r="Q259" i="4"/>
  <c r="T50" i="4"/>
  <c r="T66" i="4"/>
  <c r="Q81" i="4"/>
  <c r="AQ82" i="4"/>
  <c r="AN99" i="4"/>
  <c r="T130" i="4"/>
  <c r="Q147" i="4"/>
  <c r="AQ146" i="4"/>
  <c r="AN163" i="4"/>
  <c r="T194" i="4"/>
  <c r="Q211" i="4"/>
  <c r="AQ210" i="4"/>
  <c r="AN227" i="4"/>
  <c r="T258" i="4"/>
  <c r="Y57" i="5"/>
  <c r="Y58" i="5" s="1"/>
  <c r="Q31" i="5"/>
  <c r="Q29" i="5"/>
  <c r="Q30" i="5" s="1"/>
  <c r="Y29" i="5"/>
  <c r="Y30" i="5" s="1"/>
  <c r="Y113" i="5"/>
  <c r="Y114" i="5" s="1"/>
  <c r="U85" i="5"/>
  <c r="U86" i="5" s="1"/>
  <c r="AC57" i="5"/>
  <c r="AC58" i="5" s="1"/>
  <c r="AC169" i="5"/>
  <c r="AC170" i="5" s="1"/>
  <c r="AG141" i="5"/>
  <c r="AG142" i="5" s="1"/>
  <c r="AK141" i="5"/>
  <c r="AK142" i="5" s="1"/>
  <c r="AC113" i="5"/>
  <c r="AC114" i="5" s="1"/>
  <c r="Q141" i="5"/>
  <c r="Q142" i="5" s="1"/>
  <c r="Q143" i="5"/>
  <c r="Q115" i="5"/>
  <c r="Q59" i="5"/>
  <c r="Q85" i="5"/>
  <c r="Q86" i="5" s="1"/>
  <c r="U57" i="5"/>
  <c r="U58" i="5" s="1"/>
  <c r="Q113" i="5"/>
  <c r="Q114" i="5" s="1"/>
  <c r="Q87" i="5"/>
  <c r="Y169" i="5"/>
  <c r="Y170" i="5" s="1"/>
  <c r="AC85" i="5"/>
  <c r="AC86" i="5" s="1"/>
  <c r="Q171" i="5"/>
  <c r="Q169" i="5"/>
  <c r="Q170" i="5" s="1"/>
  <c r="Q57" i="5"/>
  <c r="Q58" i="5" s="1"/>
  <c r="U113" i="5"/>
  <c r="U114" i="5" s="1"/>
  <c r="AC29" i="5"/>
  <c r="AC30" i="5" s="1"/>
  <c r="U169" i="5"/>
  <c r="U170" i="5" s="1"/>
  <c r="AG169" i="5"/>
  <c r="AG170" i="5" s="1"/>
  <c r="U29" i="5"/>
  <c r="U30" i="5" s="1"/>
  <c r="U141" i="5"/>
  <c r="U142" i="5" s="1"/>
  <c r="Y141" i="5"/>
  <c r="Y142" i="5" s="1"/>
  <c r="AC141" i="5"/>
  <c r="AC142" i="5" s="1"/>
  <c r="AQ257" i="4"/>
  <c r="AN257" i="4"/>
  <c r="AN258" i="4"/>
  <c r="Q257" i="4"/>
  <c r="Q258" i="4"/>
  <c r="T257" i="4"/>
  <c r="AN241" i="4"/>
  <c r="AN242" i="4"/>
  <c r="AQ242" i="4"/>
  <c r="Q241" i="4"/>
  <c r="Q242" i="4"/>
  <c r="T241" i="4"/>
  <c r="AN225" i="4"/>
  <c r="AN226" i="4"/>
  <c r="AQ225" i="4"/>
  <c r="Q225" i="4"/>
  <c r="Q226" i="4"/>
  <c r="T225" i="4"/>
  <c r="AN209" i="4"/>
  <c r="AN210" i="4"/>
  <c r="AQ209" i="4"/>
  <c r="Q209" i="4"/>
  <c r="Q210" i="4"/>
  <c r="T209" i="4"/>
  <c r="AN193" i="4"/>
  <c r="AN194" i="4"/>
  <c r="AQ193" i="4"/>
  <c r="Q193" i="4"/>
  <c r="Q194" i="4"/>
  <c r="T193" i="4"/>
  <c r="T178" i="4"/>
  <c r="AN177" i="4"/>
  <c r="AQ177" i="4"/>
  <c r="AQ178" i="4"/>
  <c r="Q177" i="4"/>
  <c r="Q178" i="4"/>
  <c r="AN161" i="4"/>
  <c r="AN162" i="4"/>
  <c r="AQ161" i="4"/>
  <c r="Q161" i="4"/>
  <c r="Q162" i="4"/>
  <c r="T161" i="4"/>
  <c r="AN145" i="4"/>
  <c r="AN146" i="4"/>
  <c r="AQ145" i="4"/>
  <c r="Q145" i="4"/>
  <c r="Q146" i="4"/>
  <c r="T145" i="4"/>
  <c r="AN129" i="4"/>
  <c r="AN130" i="4"/>
  <c r="AQ129" i="4"/>
  <c r="Q129" i="4"/>
  <c r="Q130" i="4"/>
  <c r="T129" i="4"/>
  <c r="AQ114" i="4"/>
  <c r="AN113" i="4"/>
  <c r="AN114" i="4"/>
  <c r="Q113" i="4"/>
  <c r="Q114" i="4"/>
  <c r="T113" i="4"/>
  <c r="AN97" i="4"/>
  <c r="AN98" i="4"/>
  <c r="AQ97" i="4"/>
  <c r="Q97" i="4"/>
  <c r="T97" i="4"/>
  <c r="Q82" i="4"/>
  <c r="AN81" i="4"/>
  <c r="AN82" i="4"/>
  <c r="AQ81" i="4"/>
  <c r="Q83" i="4"/>
  <c r="T81" i="4"/>
  <c r="AN65" i="4"/>
  <c r="AQ65" i="4"/>
  <c r="Q65" i="4"/>
  <c r="T65" i="4"/>
  <c r="AQ49" i="4"/>
  <c r="Q49" i="4"/>
  <c r="AN49" i="4"/>
  <c r="T49" i="4"/>
  <c r="AW116" i="1"/>
  <c r="AV116" i="1"/>
  <c r="AU117" i="1"/>
  <c r="AW117" i="1"/>
  <c r="AV108" i="1"/>
  <c r="AJ108" i="1" s="1"/>
  <c r="AV117" i="1"/>
  <c r="AU116" i="1"/>
  <c r="AU108" i="1"/>
  <c r="BW129" i="1"/>
  <c r="BW128" i="1"/>
  <c r="BW127" i="1"/>
  <c r="BW126" i="1"/>
  <c r="BW125" i="1"/>
  <c r="BW124" i="1"/>
  <c r="BW123" i="1"/>
  <c r="BW122" i="1"/>
  <c r="BW121" i="1"/>
  <c r="BW120" i="1"/>
  <c r="BW119" i="1"/>
  <c r="BW118" i="1"/>
  <c r="BW117" i="1"/>
  <c r="BW116" i="1"/>
  <c r="BW115" i="1"/>
  <c r="BW114" i="1"/>
  <c r="BW113" i="1"/>
  <c r="BW112" i="1"/>
  <c r="BW111" i="1"/>
  <c r="BW110" i="1"/>
  <c r="BW109" i="1"/>
  <c r="BQ116" i="1"/>
  <c r="BQ115" i="1"/>
  <c r="BQ114" i="1"/>
  <c r="BQ113" i="1"/>
  <c r="BQ112" i="1"/>
  <c r="BQ111" i="1"/>
  <c r="BQ110" i="1"/>
  <c r="BQ109" i="1"/>
  <c r="AY117" i="1" l="1"/>
  <c r="AM116" i="1"/>
  <c r="AX116" i="1"/>
  <c r="AX117" i="1"/>
  <c r="AX108" i="1"/>
  <c r="AM108" i="1" s="1"/>
  <c r="AG108" i="1"/>
  <c r="AY116" i="1"/>
  <c r="AM117" i="1"/>
  <c r="AU113" i="1"/>
  <c r="AU112" i="1"/>
  <c r="AU111" i="1"/>
  <c r="AU110" i="1"/>
  <c r="AU109" i="1"/>
  <c r="BG109" i="1"/>
  <c r="AV113" i="1"/>
  <c r="AV112" i="1"/>
  <c r="AV111" i="1"/>
  <c r="AV110" i="1"/>
  <c r="AV109" i="1"/>
  <c r="BG203" i="1"/>
  <c r="BG202" i="1"/>
  <c r="BG201" i="1"/>
  <c r="BG200" i="1"/>
  <c r="BG199" i="1"/>
  <c r="BG198" i="1"/>
  <c r="BG197" i="1"/>
  <c r="BG196" i="1"/>
  <c r="BG195" i="1"/>
  <c r="BG194" i="1"/>
  <c r="BG193" i="1"/>
  <c r="BG192" i="1"/>
  <c r="BG191" i="1"/>
  <c r="BG190" i="1"/>
  <c r="BG189" i="1"/>
  <c r="BG188" i="1"/>
  <c r="BG187" i="1"/>
  <c r="BG186" i="1"/>
  <c r="BG185" i="1"/>
  <c r="BG184" i="1"/>
  <c r="BG183" i="1"/>
  <c r="BG182" i="1"/>
  <c r="BG181" i="1"/>
  <c r="BG180" i="1"/>
  <c r="BG179" i="1"/>
  <c r="BG178" i="1"/>
  <c r="BG177" i="1"/>
  <c r="BG176" i="1"/>
  <c r="BG175" i="1"/>
  <c r="BG174" i="1"/>
  <c r="BG173" i="1"/>
  <c r="BG172" i="1"/>
  <c r="BG171" i="1"/>
  <c r="BG170" i="1"/>
  <c r="BG169" i="1"/>
  <c r="BG168" i="1"/>
  <c r="BG167" i="1"/>
  <c r="BG166" i="1"/>
  <c r="BG165" i="1"/>
  <c r="BG164" i="1"/>
  <c r="BG163" i="1"/>
  <c r="BG162" i="1"/>
  <c r="BG161" i="1"/>
  <c r="BG160" i="1"/>
  <c r="BG159" i="1"/>
  <c r="BG158" i="1"/>
  <c r="BG157" i="1"/>
  <c r="BG156" i="1"/>
  <c r="BG155" i="1"/>
  <c r="BG154" i="1"/>
  <c r="BG153" i="1"/>
  <c r="BG152" i="1"/>
  <c r="BG151" i="1"/>
  <c r="BG150" i="1"/>
  <c r="BG149" i="1"/>
  <c r="BG148" i="1"/>
  <c r="BG147" i="1"/>
  <c r="BG146" i="1"/>
  <c r="BG145" i="1"/>
  <c r="BG144" i="1"/>
  <c r="BG143" i="1"/>
  <c r="BG142" i="1"/>
  <c r="BG141" i="1"/>
  <c r="BG140" i="1"/>
  <c r="BG139" i="1"/>
  <c r="BG138" i="1"/>
  <c r="BG137" i="1"/>
  <c r="BG136" i="1"/>
  <c r="BG135" i="1"/>
  <c r="BG134" i="1"/>
  <c r="BG133" i="1"/>
  <c r="BG132" i="1"/>
  <c r="BG131" i="1"/>
  <c r="BG130" i="1"/>
  <c r="BG129" i="1"/>
  <c r="BG128" i="1"/>
  <c r="BG127" i="1"/>
  <c r="BG126" i="1"/>
  <c r="BG125" i="1"/>
  <c r="BG124" i="1"/>
  <c r="BG123" i="1"/>
  <c r="BG122" i="1"/>
  <c r="BG121" i="1"/>
  <c r="BG120" i="1"/>
  <c r="BG119" i="1"/>
  <c r="BG118" i="1"/>
  <c r="BG117" i="1"/>
  <c r="BG116" i="1"/>
  <c r="BG115" i="1"/>
  <c r="BG114" i="1"/>
  <c r="BG113" i="1"/>
  <c r="BG112" i="1"/>
  <c r="BG111" i="1"/>
  <c r="BG110" i="1"/>
  <c r="AP117" i="1" l="1"/>
  <c r="AP116" i="1"/>
  <c r="AX112" i="1"/>
  <c r="AM112" i="1" s="1"/>
  <c r="AX111" i="1"/>
  <c r="AM111" i="1" s="1"/>
  <c r="AJ110" i="1"/>
  <c r="AG110" i="1"/>
  <c r="AJ111" i="1"/>
  <c r="AG111" i="1"/>
  <c r="AX109" i="1"/>
  <c r="AM109" i="1" s="1"/>
  <c r="AX113" i="1"/>
  <c r="AM113" i="1" s="1"/>
  <c r="AJ112" i="1"/>
  <c r="AG112" i="1"/>
  <c r="AX110" i="1"/>
  <c r="AM110" i="1" s="1"/>
  <c r="AJ109" i="1"/>
  <c r="AG109" i="1"/>
  <c r="AJ113" i="1"/>
  <c r="AG113" i="1"/>
  <c r="AT255" i="4"/>
  <c r="AT254" i="4"/>
  <c r="AT253" i="4"/>
  <c r="AT252" i="4"/>
  <c r="AT251" i="4"/>
  <c r="AT239" i="4"/>
  <c r="AT238" i="4"/>
  <c r="AT237" i="4"/>
  <c r="AT236" i="4"/>
  <c r="AT235" i="4"/>
  <c r="AT223" i="4"/>
  <c r="AT222" i="4"/>
  <c r="AT221" i="4"/>
  <c r="AT220" i="4"/>
  <c r="AT219" i="4"/>
  <c r="AT207" i="4"/>
  <c r="AT206" i="4"/>
  <c r="AT205" i="4"/>
  <c r="AT204" i="4"/>
  <c r="AT203" i="4"/>
  <c r="AT191" i="4"/>
  <c r="AT190" i="4"/>
  <c r="AT189" i="4"/>
  <c r="AT188" i="4"/>
  <c r="AT187" i="4"/>
  <c r="AT175" i="4"/>
  <c r="AT174" i="4"/>
  <c r="AT173" i="4"/>
  <c r="AT172" i="4"/>
  <c r="AT171" i="4"/>
  <c r="AT159" i="4"/>
  <c r="AT158" i="4"/>
  <c r="AT157" i="4"/>
  <c r="AT156" i="4"/>
  <c r="AT155" i="4"/>
  <c r="AT143" i="4"/>
  <c r="AT142" i="4"/>
  <c r="AT141" i="4"/>
  <c r="AT140" i="4"/>
  <c r="AT139" i="4"/>
  <c r="AT127" i="4"/>
  <c r="AT126" i="4"/>
  <c r="AT125" i="4"/>
  <c r="AT124" i="4"/>
  <c r="AT123" i="4"/>
  <c r="AT111" i="4"/>
  <c r="AT110" i="4"/>
  <c r="AT109" i="4"/>
  <c r="AT108" i="4"/>
  <c r="AT107" i="4"/>
  <c r="AT95" i="4"/>
  <c r="AT94" i="4"/>
  <c r="AT93" i="4"/>
  <c r="AT92" i="4"/>
  <c r="AT91" i="4"/>
  <c r="AT79" i="4"/>
  <c r="AT78" i="4"/>
  <c r="AT77" i="4"/>
  <c r="AT76" i="4"/>
  <c r="AT75" i="4"/>
  <c r="AT63" i="4"/>
  <c r="AT62" i="4"/>
  <c r="AT61" i="4"/>
  <c r="AT60" i="4"/>
  <c r="AT59" i="4"/>
  <c r="AT47" i="4"/>
  <c r="AT46" i="4"/>
  <c r="AT45" i="4"/>
  <c r="AT44" i="4"/>
  <c r="AT43" i="4"/>
  <c r="AT31" i="4"/>
  <c r="AT30" i="4"/>
  <c r="AT29" i="4"/>
  <c r="AT28" i="4"/>
  <c r="AT27" i="4"/>
  <c r="AT15" i="4"/>
  <c r="AQ15" i="4"/>
  <c r="AN15" i="4"/>
  <c r="W15" i="4"/>
  <c r="T15" i="4"/>
  <c r="Q15" i="4"/>
  <c r="AT14" i="4"/>
  <c r="AQ14" i="4"/>
  <c r="AN14" i="4"/>
  <c r="W14" i="4"/>
  <c r="T14" i="4"/>
  <c r="Q14" i="4"/>
  <c r="AT13" i="4"/>
  <c r="AQ13" i="4"/>
  <c r="AN13" i="4"/>
  <c r="W13" i="4"/>
  <c r="T13" i="4"/>
  <c r="Q13" i="4"/>
  <c r="AT12" i="4"/>
  <c r="AQ12" i="4"/>
  <c r="AN12" i="4"/>
  <c r="W12" i="4"/>
  <c r="T12" i="4"/>
  <c r="Q12" i="4"/>
  <c r="AT11" i="4"/>
  <c r="AQ11" i="4"/>
  <c r="AN11" i="4"/>
  <c r="AN18" i="4" s="1"/>
  <c r="W11" i="4"/>
  <c r="T11" i="4"/>
  <c r="Q11" i="4"/>
  <c r="Q18" i="4" l="1"/>
  <c r="AQ18" i="4"/>
  <c r="T18" i="4"/>
  <c r="AN19" i="4"/>
  <c r="AQ17" i="4"/>
  <c r="Q17" i="4"/>
  <c r="T17" i="4"/>
  <c r="AN17" i="4"/>
  <c r="AG81" i="1"/>
  <c r="AG80" i="1"/>
  <c r="AG79" i="1"/>
  <c r="AG78" i="1"/>
  <c r="AG77" i="1"/>
  <c r="BB81" i="1"/>
  <c r="BA81" i="1"/>
  <c r="BB80" i="1"/>
  <c r="BA80" i="1"/>
  <c r="BB79" i="1"/>
  <c r="BA79" i="1"/>
  <c r="BB78" i="1"/>
  <c r="BA78" i="1"/>
  <c r="BB77" i="1"/>
  <c r="BA77" i="1"/>
  <c r="T63" i="1"/>
  <c r="T62" i="1"/>
  <c r="T61" i="1"/>
  <c r="T60" i="1"/>
  <c r="T59" i="1"/>
  <c r="Q63" i="1"/>
  <c r="Q62" i="1"/>
  <c r="Q61" i="1"/>
  <c r="Q60" i="1"/>
  <c r="Q59" i="1"/>
  <c r="AN43" i="1"/>
  <c r="AQ47" i="1"/>
  <c r="AQ46" i="1"/>
  <c r="AQ45" i="1"/>
  <c r="AQ44" i="1"/>
  <c r="AQ43" i="1"/>
  <c r="AN47" i="1"/>
  <c r="AN46" i="1"/>
  <c r="AN45" i="1"/>
  <c r="AN44" i="1"/>
  <c r="T48" i="1"/>
  <c r="T47" i="1"/>
  <c r="T46" i="1"/>
  <c r="T45" i="1"/>
  <c r="T44" i="1"/>
  <c r="T43" i="1"/>
  <c r="Q47" i="1"/>
  <c r="Q46" i="1"/>
  <c r="Q45" i="1"/>
  <c r="Q44" i="1"/>
  <c r="Q43" i="1"/>
  <c r="AQ31" i="1"/>
  <c r="AN31" i="1"/>
  <c r="AN29" i="1"/>
  <c r="Q27" i="1"/>
  <c r="T31" i="1"/>
  <c r="T30" i="1"/>
  <c r="T29" i="1"/>
  <c r="T28" i="1"/>
  <c r="T27" i="1"/>
  <c r="Q31" i="1"/>
  <c r="Q30" i="1"/>
  <c r="Q29" i="1"/>
  <c r="Q28" i="1"/>
  <c r="AQ15" i="1"/>
  <c r="AQ14" i="1"/>
  <c r="AQ13" i="1"/>
  <c r="AQ12" i="1"/>
  <c r="AQ11" i="1"/>
  <c r="AN15" i="1"/>
  <c r="AN14" i="1"/>
  <c r="AN13" i="1"/>
  <c r="AN12" i="1"/>
  <c r="AN11" i="1"/>
  <c r="AW9" i="1"/>
  <c r="AN8" i="1" s="1"/>
  <c r="W11" i="1"/>
  <c r="T15" i="1"/>
  <c r="T14" i="1"/>
  <c r="T13" i="1"/>
  <c r="T12" i="1"/>
  <c r="T11" i="1"/>
  <c r="Q15" i="1"/>
  <c r="Q14" i="1"/>
  <c r="Q13" i="1"/>
  <c r="Q12" i="1"/>
  <c r="Q11" i="1"/>
  <c r="AJ78" i="1" l="1"/>
  <c r="BO77" i="1"/>
  <c r="AQ77" i="1" s="1"/>
  <c r="AJ77" i="1"/>
  <c r="Q66" i="1"/>
  <c r="BO79" i="1"/>
  <c r="AQ79" i="1" s="1"/>
  <c r="BO78" i="1"/>
  <c r="AQ78" i="1" s="1"/>
  <c r="T66" i="1"/>
  <c r="Q19" i="4"/>
  <c r="AJ79" i="1"/>
  <c r="AJ80" i="1"/>
  <c r="AN17" i="1"/>
  <c r="AN18" i="1" s="1"/>
  <c r="AQ17" i="1"/>
  <c r="AQ18" i="1" s="1"/>
  <c r="AN51" i="1"/>
  <c r="T65" i="1"/>
  <c r="Q35" i="1"/>
  <c r="T49" i="1"/>
  <c r="T50" i="1" s="1"/>
  <c r="AN49" i="1"/>
  <c r="AN50" i="1" s="1"/>
  <c r="Q67" i="1"/>
  <c r="AQ49" i="1"/>
  <c r="AQ50" i="1" s="1"/>
  <c r="Q51" i="1"/>
  <c r="Q65" i="1"/>
  <c r="BO81" i="1" l="1"/>
  <c r="AQ81" i="1" s="1"/>
  <c r="AJ81" i="1"/>
  <c r="BO80" i="1"/>
  <c r="AQ80" i="1" s="1"/>
  <c r="AU63" i="1"/>
  <c r="AU62" i="1"/>
  <c r="AU61" i="1"/>
  <c r="AU60" i="1"/>
  <c r="AU59" i="1"/>
  <c r="AU47" i="1"/>
  <c r="AU46" i="1"/>
  <c r="AU45" i="1"/>
  <c r="AU44" i="1"/>
  <c r="AU43" i="1"/>
  <c r="AU31" i="1"/>
  <c r="AU30" i="1"/>
  <c r="AU29" i="1"/>
  <c r="AQ29" i="1" s="1"/>
  <c r="AU28" i="1"/>
  <c r="AU27" i="1"/>
  <c r="AU15" i="1"/>
  <c r="AU14" i="1"/>
  <c r="AU13" i="1"/>
  <c r="AU12" i="1"/>
  <c r="AU11" i="1"/>
  <c r="W63" i="1"/>
  <c r="W62" i="1"/>
  <c r="W61" i="1"/>
  <c r="W60" i="1"/>
  <c r="W59" i="1"/>
  <c r="W47" i="1"/>
  <c r="W46" i="1"/>
  <c r="W45" i="1"/>
  <c r="W44" i="1"/>
  <c r="W43" i="1"/>
  <c r="W31" i="1"/>
  <c r="W30" i="1"/>
  <c r="W29" i="1"/>
  <c r="W28" i="1"/>
  <c r="W27" i="1"/>
  <c r="W15" i="1"/>
  <c r="W14" i="1"/>
  <c r="W13" i="1"/>
  <c r="W12" i="1"/>
  <c r="AQ30" i="1" l="1"/>
  <c r="AN30" i="1"/>
  <c r="AQ28" i="1"/>
  <c r="AN28" i="1"/>
  <c r="AN27" i="1"/>
  <c r="AQ27" i="1"/>
  <c r="AQ63" i="1"/>
  <c r="AN63" i="1"/>
  <c r="AQ62" i="1"/>
  <c r="AN62" i="1"/>
  <c r="AQ61" i="1"/>
  <c r="AN61" i="1"/>
  <c r="AQ60" i="1"/>
  <c r="AN60" i="1"/>
  <c r="AQ59" i="1"/>
  <c r="AN59" i="1"/>
  <c r="AN66" i="1" l="1"/>
  <c r="AQ66" i="1"/>
  <c r="AN67" i="1"/>
  <c r="AN65" i="1"/>
  <c r="AQ65" i="1"/>
  <c r="Q48" i="1" l="1"/>
  <c r="AQ32" i="1"/>
  <c r="AQ33" i="1" s="1"/>
  <c r="AQ34" i="1" s="1"/>
  <c r="AN32" i="1"/>
  <c r="AN33" i="1" s="1"/>
  <c r="AN34" i="1" s="1"/>
  <c r="T32" i="1"/>
  <c r="Q32" i="1"/>
  <c r="Q16" i="1"/>
  <c r="T16" i="1"/>
  <c r="AW33" i="1"/>
  <c r="AQ40" i="1" s="1"/>
  <c r="AW24" i="1"/>
  <c r="Q40" i="1" s="1"/>
  <c r="AW14" i="1"/>
  <c r="Q24" i="1" s="1"/>
  <c r="AW19" i="1"/>
  <c r="AQ24" i="1" s="1"/>
  <c r="N6" i="1"/>
  <c r="T33" i="1" l="1"/>
  <c r="T34" i="1" s="1"/>
  <c r="T17" i="1"/>
  <c r="T18" i="1" s="1"/>
  <c r="Q17" i="1"/>
  <c r="Q19" i="1" s="1"/>
  <c r="Q33" i="1"/>
  <c r="Q34" i="1" s="1"/>
  <c r="Q49" i="1"/>
  <c r="Q50" i="1" s="1"/>
  <c r="AN24" i="1"/>
  <c r="AN35" i="1" s="1"/>
  <c r="T40" i="1"/>
  <c r="AN40" i="1"/>
  <c r="T24" i="1"/>
  <c r="AQ8" i="1"/>
  <c r="AN19" i="1" s="1"/>
  <c r="Q18" i="1" l="1"/>
</calcChain>
</file>

<file path=xl/sharedStrings.xml><?xml version="1.0" encoding="utf-8"?>
<sst xmlns="http://schemas.openxmlformats.org/spreadsheetml/2006/main" count="1622" uniqueCount="319">
  <si>
    <t>熱伝導率λ
Ｗ/(ｍ・Ｋ)</t>
    <rPh sb="0" eb="1">
      <t>ネツ</t>
    </rPh>
    <rPh sb="1" eb="4">
      <t>デンドウリツ</t>
    </rPh>
    <phoneticPr fontId="2"/>
  </si>
  <si>
    <r>
      <t>平均熱貫流率　Ｕ</t>
    </r>
    <r>
      <rPr>
        <sz val="8"/>
        <rFont val="HG丸ｺﾞｼｯｸM-PRO"/>
        <family val="3"/>
        <charset val="128"/>
      </rPr>
      <t>i</t>
    </r>
    <r>
      <rPr>
        <sz val="10"/>
        <rFont val="HG丸ｺﾞｼｯｸM-PRO"/>
        <family val="3"/>
        <charset val="128"/>
      </rPr>
      <t>＝Σ（</t>
    </r>
    <r>
      <rPr>
        <sz val="12"/>
        <rFont val="HG丸ｺﾞｼｯｸM-PRO"/>
        <family val="3"/>
        <charset val="128"/>
      </rPr>
      <t>ａ</t>
    </r>
    <r>
      <rPr>
        <sz val="10"/>
        <rFont val="HG丸ｺﾞｼｯｸM-PRO"/>
        <family val="3"/>
        <charset val="128"/>
      </rPr>
      <t>in・</t>
    </r>
    <r>
      <rPr>
        <sz val="8"/>
        <rFont val="HG丸ｺﾞｼｯｸM-PRO"/>
        <family val="3"/>
        <charset val="128"/>
      </rPr>
      <t>Ｕｎ</t>
    </r>
    <r>
      <rPr>
        <sz val="10"/>
        <rFont val="HG丸ｺﾞｼｯｸM-PRO"/>
        <family val="3"/>
        <charset val="128"/>
      </rPr>
      <t>）　</t>
    </r>
    <rPh sb="0" eb="2">
      <t>ヘイキン</t>
    </rPh>
    <rPh sb="2" eb="3">
      <t>ネツ</t>
    </rPh>
    <rPh sb="3" eb="5">
      <t>カンリュウ</t>
    </rPh>
    <rPh sb="5" eb="6">
      <t>リツ</t>
    </rPh>
    <phoneticPr fontId="2"/>
  </si>
  <si>
    <r>
      <t>熱貫流率　　　Ｕ</t>
    </r>
    <r>
      <rPr>
        <sz val="8"/>
        <rFont val="HG丸ｺﾞｼｯｸM-PRO"/>
        <family val="3"/>
        <charset val="128"/>
      </rPr>
      <t>ｎ</t>
    </r>
    <r>
      <rPr>
        <sz val="10"/>
        <rFont val="HG丸ｺﾞｼｯｸM-PRO"/>
        <family val="3"/>
        <charset val="128"/>
      </rPr>
      <t>＝１/ΣＲ</t>
    </r>
    <rPh sb="0" eb="1">
      <t>ネツ</t>
    </rPh>
    <rPh sb="1" eb="3">
      <t>カンリュウ</t>
    </rPh>
    <rPh sb="3" eb="4">
      <t>リツ</t>
    </rPh>
    <phoneticPr fontId="2"/>
  </si>
  <si>
    <r>
      <t>熱貫流抵抗　　ΣＲ＝Σ（ｄ</t>
    </r>
    <r>
      <rPr>
        <sz val="8"/>
        <rFont val="HG丸ｺﾞｼｯｸM-PRO"/>
        <family val="3"/>
        <charset val="128"/>
      </rPr>
      <t>ｉ</t>
    </r>
    <r>
      <rPr>
        <sz val="10"/>
        <rFont val="HG丸ｺﾞｼｯｸM-PRO"/>
        <family val="3"/>
        <charset val="128"/>
      </rPr>
      <t>/λ</t>
    </r>
    <r>
      <rPr>
        <sz val="8"/>
        <rFont val="HG丸ｺﾞｼｯｸM-PRO"/>
        <family val="3"/>
        <charset val="128"/>
      </rPr>
      <t>ｉ</t>
    </r>
    <r>
      <rPr>
        <sz val="10"/>
        <rFont val="HG丸ｺﾞｼｯｸM-PRO"/>
        <family val="3"/>
        <charset val="128"/>
      </rPr>
      <t>）</t>
    </r>
    <rPh sb="0" eb="1">
      <t>ネツ</t>
    </rPh>
    <rPh sb="1" eb="3">
      <t>カンリュウ</t>
    </rPh>
    <rPh sb="3" eb="5">
      <t>テイコウ</t>
    </rPh>
    <phoneticPr fontId="2"/>
  </si>
  <si>
    <t>－</t>
    <phoneticPr fontId="2"/>
  </si>
  <si>
    <t>熱橋面積比</t>
    <rPh sb="0" eb="1">
      <t>ネツ</t>
    </rPh>
    <rPh sb="1" eb="2">
      <t>キョウ</t>
    </rPh>
    <rPh sb="2" eb="4">
      <t>メンセキ</t>
    </rPh>
    <rPh sb="4" eb="5">
      <t>ヒ</t>
    </rPh>
    <phoneticPr fontId="2"/>
  </si>
  <si>
    <t>熱橋部</t>
    <rPh sb="0" eb="1">
      <t>ネツ</t>
    </rPh>
    <rPh sb="1" eb="2">
      <t>キョウ</t>
    </rPh>
    <rPh sb="2" eb="3">
      <t>ブ</t>
    </rPh>
    <phoneticPr fontId="2"/>
  </si>
  <si>
    <t>一般部</t>
    <rPh sb="0" eb="2">
      <t>イッパン</t>
    </rPh>
    <rPh sb="2" eb="3">
      <t>ブ</t>
    </rPh>
    <phoneticPr fontId="2"/>
  </si>
  <si>
    <t>部　分　名</t>
    <rPh sb="0" eb="3">
      <t>ブブン</t>
    </rPh>
    <rPh sb="4" eb="5">
      <t>メイ</t>
    </rPh>
    <phoneticPr fontId="2"/>
  </si>
  <si>
    <t>床</t>
    <rPh sb="0" eb="1">
      <t>ユカ</t>
    </rPh>
    <phoneticPr fontId="2"/>
  </si>
  <si>
    <t>外気に接する床</t>
    <rPh sb="0" eb="2">
      <t>ガイキ</t>
    </rPh>
    <rPh sb="3" eb="4">
      <t>セッ</t>
    </rPh>
    <rPh sb="6" eb="7">
      <t>ユカ</t>
    </rPh>
    <phoneticPr fontId="2"/>
  </si>
  <si>
    <t>一般・熱橋
（選択）</t>
    <rPh sb="0" eb="2">
      <t>イッパン</t>
    </rPh>
    <rPh sb="3" eb="5">
      <t>ネッキョウ</t>
    </rPh>
    <rPh sb="7" eb="9">
      <t>センタク</t>
    </rPh>
    <phoneticPr fontId="2"/>
  </si>
  <si>
    <t>一般部</t>
    <rPh sb="0" eb="3">
      <t>イッパンブ</t>
    </rPh>
    <phoneticPr fontId="2"/>
  </si>
  <si>
    <t>熱橋部</t>
    <rPh sb="0" eb="3">
      <t>ネッキョウブ</t>
    </rPh>
    <phoneticPr fontId="2"/>
  </si>
  <si>
    <t>床梁工法 根太間に断熱</t>
    <rPh sb="0" eb="2">
      <t>ユカハリ</t>
    </rPh>
    <rPh sb="2" eb="4">
      <t>コウホウ</t>
    </rPh>
    <rPh sb="5" eb="7">
      <t>ネダ</t>
    </rPh>
    <rPh sb="7" eb="8">
      <t>カン</t>
    </rPh>
    <rPh sb="9" eb="11">
      <t>ダンネツ</t>
    </rPh>
    <phoneticPr fontId="2"/>
  </si>
  <si>
    <t>束立大引工法 根太間に断熱</t>
    <rPh sb="0" eb="2">
      <t>ツカタ</t>
    </rPh>
    <rPh sb="2" eb="6">
      <t>オオビキコウホウ</t>
    </rPh>
    <rPh sb="7" eb="9">
      <t>ネダ</t>
    </rPh>
    <rPh sb="9" eb="10">
      <t>カン</t>
    </rPh>
    <rPh sb="11" eb="13">
      <t>ダンネツ</t>
    </rPh>
    <phoneticPr fontId="2"/>
  </si>
  <si>
    <t>束立大引工法 大引間に断熱</t>
    <rPh sb="0" eb="2">
      <t>ツカタ</t>
    </rPh>
    <rPh sb="2" eb="6">
      <t>オオビキコウホウ</t>
    </rPh>
    <rPh sb="7" eb="9">
      <t>オオビキ</t>
    </rPh>
    <rPh sb="9" eb="10">
      <t>カン</t>
    </rPh>
    <rPh sb="11" eb="13">
      <t>ダンネツ</t>
    </rPh>
    <phoneticPr fontId="2"/>
  </si>
  <si>
    <t>剛床工法</t>
    <rPh sb="0" eb="1">
      <t>ツヨシ</t>
    </rPh>
    <rPh sb="1" eb="4">
      <t>ユカコウホウ</t>
    </rPh>
    <phoneticPr fontId="2"/>
  </si>
  <si>
    <t>床梁土台同面工法</t>
    <rPh sb="0" eb="2">
      <t>ユカハリ</t>
    </rPh>
    <rPh sb="2" eb="4">
      <t>ドダイ</t>
    </rPh>
    <rPh sb="4" eb="6">
      <t>ドウメン</t>
    </rPh>
    <rPh sb="6" eb="8">
      <t>コウホウ</t>
    </rPh>
    <phoneticPr fontId="2"/>
  </si>
  <si>
    <t>床</t>
    <rPh sb="0" eb="1">
      <t>ユカ</t>
    </rPh>
    <phoneticPr fontId="2"/>
  </si>
  <si>
    <t>外壁</t>
    <rPh sb="0" eb="2">
      <t>ガイヘキ</t>
    </rPh>
    <phoneticPr fontId="2"/>
  </si>
  <si>
    <t>枠組壁工法</t>
    <rPh sb="0" eb="2">
      <t>ワクグミ</t>
    </rPh>
    <rPh sb="2" eb="3">
      <t>カベ</t>
    </rPh>
    <rPh sb="3" eb="5">
      <t>コウホウ</t>
    </rPh>
    <phoneticPr fontId="2"/>
  </si>
  <si>
    <t>軸組工法</t>
    <rPh sb="0" eb="2">
      <t>ジクク</t>
    </rPh>
    <rPh sb="2" eb="4">
      <t>コウホウ</t>
    </rPh>
    <phoneticPr fontId="2"/>
  </si>
  <si>
    <t>枠組壁根太間に断熱</t>
    <rPh sb="0" eb="2">
      <t>ワクグ</t>
    </rPh>
    <rPh sb="2" eb="3">
      <t>カベ</t>
    </rPh>
    <rPh sb="3" eb="6">
      <t>ネダカン</t>
    </rPh>
    <rPh sb="7" eb="9">
      <t>ダンネツ</t>
    </rPh>
    <phoneticPr fontId="2"/>
  </si>
  <si>
    <t>天井</t>
    <rPh sb="0" eb="2">
      <t>テンジョウ</t>
    </rPh>
    <phoneticPr fontId="2"/>
  </si>
  <si>
    <t>熱橋部なし</t>
    <rPh sb="0" eb="3">
      <t>ネッキョウブ</t>
    </rPh>
    <phoneticPr fontId="2"/>
  </si>
  <si>
    <t>桁・梁間に断熱</t>
    <rPh sb="0" eb="1">
      <t>ケタ</t>
    </rPh>
    <rPh sb="2" eb="3">
      <t>ハリ</t>
    </rPh>
    <rPh sb="3" eb="4">
      <t>カン</t>
    </rPh>
    <rPh sb="5" eb="7">
      <t>ダンネツ</t>
    </rPh>
    <phoneticPr fontId="2"/>
  </si>
  <si>
    <t>屋根</t>
    <rPh sb="0" eb="2">
      <t>ヤネ</t>
    </rPh>
    <phoneticPr fontId="2"/>
  </si>
  <si>
    <t>垂木間に断熱</t>
    <rPh sb="0" eb="2">
      <t>タルキ</t>
    </rPh>
    <rPh sb="2" eb="3">
      <t>カン</t>
    </rPh>
    <rPh sb="4" eb="6">
      <t>ダンネツ</t>
    </rPh>
    <phoneticPr fontId="2"/>
  </si>
  <si>
    <t>バルコニー</t>
    <phoneticPr fontId="2"/>
  </si>
  <si>
    <t>外気に接する床</t>
    <rPh sb="0" eb="2">
      <t>ガイキ</t>
    </rPh>
    <rPh sb="3" eb="4">
      <t>セッ</t>
    </rPh>
    <rPh sb="6" eb="7">
      <t>ユカ</t>
    </rPh>
    <phoneticPr fontId="2"/>
  </si>
  <si>
    <t>室内側熱伝達抵抗　Ｒsi</t>
    <rPh sb="0" eb="3">
      <t>シツナイガワ</t>
    </rPh>
    <rPh sb="3" eb="4">
      <t>ネツ</t>
    </rPh>
    <rPh sb="4" eb="6">
      <t>デンタツ</t>
    </rPh>
    <rPh sb="6" eb="8">
      <t>テイコウ</t>
    </rPh>
    <phoneticPr fontId="2"/>
  </si>
  <si>
    <t>外気側熱伝達抵抗　Ｒse</t>
    <rPh sb="0" eb="3">
      <t>ガイキガワ</t>
    </rPh>
    <rPh sb="3" eb="4">
      <t>ネツ</t>
    </rPh>
    <rPh sb="4" eb="6">
      <t>デンタツ</t>
    </rPh>
    <rPh sb="6" eb="8">
      <t>テイコウ</t>
    </rPh>
    <phoneticPr fontId="2"/>
  </si>
  <si>
    <t>外気に直接接する</t>
    <rPh sb="0" eb="2">
      <t>ガイキ</t>
    </rPh>
    <rPh sb="3" eb="6">
      <t>チョクセツセッ</t>
    </rPh>
    <phoneticPr fontId="2"/>
  </si>
  <si>
    <t>通気層</t>
    <rPh sb="0" eb="3">
      <t>ツウキソウ</t>
    </rPh>
    <phoneticPr fontId="2"/>
  </si>
  <si>
    <t>床裏</t>
    <rPh sb="0" eb="2">
      <t>ユカウラ</t>
    </rPh>
    <phoneticPr fontId="2"/>
  </si>
  <si>
    <t>リストから選択して下さい</t>
    <rPh sb="5" eb="7">
      <t>センタク</t>
    </rPh>
    <rPh sb="9" eb="10">
      <t>クダ</t>
    </rPh>
    <phoneticPr fontId="2"/>
  </si>
  <si>
    <t>部位名等</t>
    <rPh sb="0" eb="2">
      <t>ブイ</t>
    </rPh>
    <rPh sb="2" eb="3">
      <t>メイ</t>
    </rPh>
    <rPh sb="3" eb="4">
      <t>トウ</t>
    </rPh>
    <phoneticPr fontId="2"/>
  </si>
  <si>
    <t>線熱
貫流率</t>
    <rPh sb="0" eb="1">
      <t>セン</t>
    </rPh>
    <rPh sb="1" eb="2">
      <t>ネツ</t>
    </rPh>
    <rPh sb="3" eb="5">
      <t>カンリュウ</t>
    </rPh>
    <rPh sb="5" eb="6">
      <t>リツ</t>
    </rPh>
    <phoneticPr fontId="2"/>
  </si>
  <si>
    <t>計算式</t>
    <rPh sb="0" eb="3">
      <t>ケイサンシキ</t>
    </rPh>
    <phoneticPr fontId="2"/>
  </si>
  <si>
    <t>㎡K/W</t>
    <phoneticPr fontId="2"/>
  </si>
  <si>
    <t>mm</t>
    <phoneticPr fontId="2"/>
  </si>
  <si>
    <t>単位</t>
    <rPh sb="0" eb="2">
      <t>タンイ</t>
    </rPh>
    <phoneticPr fontId="2"/>
  </si>
  <si>
    <t>線熱貫流率</t>
    <rPh sb="0" eb="5">
      <t>センネツカンリュウリツ</t>
    </rPh>
    <phoneticPr fontId="2"/>
  </si>
  <si>
    <t>計算ルート毎の計算式</t>
    <rPh sb="0" eb="2">
      <t>ケイサン</t>
    </rPh>
    <rPh sb="5" eb="6">
      <t>ゴト</t>
    </rPh>
    <rPh sb="7" eb="10">
      <t>ケイサンシキ</t>
    </rPh>
    <phoneticPr fontId="2"/>
  </si>
  <si>
    <t>計算ルート毎の計算結果</t>
    <rPh sb="0" eb="2">
      <t>ケイサン</t>
    </rPh>
    <rPh sb="5" eb="6">
      <t>ゴト</t>
    </rPh>
    <rPh sb="7" eb="9">
      <t>ケイサン</t>
    </rPh>
    <rPh sb="9" eb="11">
      <t>ケッカ</t>
    </rPh>
    <phoneticPr fontId="2"/>
  </si>
  <si>
    <t>mK/W</t>
    <phoneticPr fontId="2"/>
  </si>
  <si>
    <t>計算ルート</t>
    <rPh sb="0" eb="2">
      <t>ケイサン</t>
    </rPh>
    <phoneticPr fontId="2"/>
  </si>
  <si>
    <t>厚さｄ
mm</t>
    <rPh sb="0" eb="1">
      <t>アツ</t>
    </rPh>
    <phoneticPr fontId="2"/>
  </si>
  <si>
    <t>ｄ/λ/1,000
㎡・Ｋ/Ｗ</t>
    <phoneticPr fontId="2"/>
  </si>
  <si>
    <t>W≦900</t>
    <phoneticPr fontId="2"/>
  </si>
  <si>
    <t>H1≦400</t>
    <phoneticPr fontId="2"/>
  </si>
  <si>
    <r>
      <t>断熱材
熱抵抗
Ｒ</t>
    </r>
    <r>
      <rPr>
        <vertAlign val="subscript"/>
        <sz val="10"/>
        <rFont val="HG丸ｺﾞｼｯｸM-PRO"/>
        <family val="3"/>
        <charset val="128"/>
      </rPr>
      <t>１</t>
    </r>
    <rPh sb="0" eb="3">
      <t>ダンネツザイ</t>
    </rPh>
    <rPh sb="4" eb="5">
      <t>ネツ</t>
    </rPh>
    <rPh sb="5" eb="7">
      <t>テイコウ</t>
    </rPh>
    <phoneticPr fontId="2"/>
  </si>
  <si>
    <r>
      <t>断熱材
熱抵抗
Ｒ</t>
    </r>
    <r>
      <rPr>
        <vertAlign val="subscript"/>
        <sz val="10"/>
        <rFont val="HG丸ｺﾞｼｯｸM-PRO"/>
        <family val="3"/>
        <charset val="128"/>
      </rPr>
      <t>２</t>
    </r>
    <rPh sb="0" eb="3">
      <t>ダンネツザイ</t>
    </rPh>
    <rPh sb="4" eb="5">
      <t>ネツ</t>
    </rPh>
    <rPh sb="5" eb="7">
      <t>テイコウ</t>
    </rPh>
    <phoneticPr fontId="2"/>
  </si>
  <si>
    <r>
      <t>断熱材
熱抵抗
Ｒ</t>
    </r>
    <r>
      <rPr>
        <vertAlign val="subscript"/>
        <sz val="10"/>
        <rFont val="HG丸ｺﾞｼｯｸM-PRO"/>
        <family val="3"/>
        <charset val="128"/>
      </rPr>
      <t>３</t>
    </r>
    <rPh sb="0" eb="3">
      <t>ダンネツザイ</t>
    </rPh>
    <rPh sb="4" eb="5">
      <t>ネツ</t>
    </rPh>
    <rPh sb="5" eb="7">
      <t>テイコウ</t>
    </rPh>
    <phoneticPr fontId="2"/>
  </si>
  <si>
    <r>
      <t>断熱材
熱抵抗
Ｒ</t>
    </r>
    <r>
      <rPr>
        <vertAlign val="subscript"/>
        <sz val="10"/>
        <rFont val="HG丸ｺﾞｼｯｸM-PRO"/>
        <family val="3"/>
        <charset val="128"/>
      </rPr>
      <t>４</t>
    </r>
    <rPh sb="0" eb="3">
      <t>ダンネツザイ</t>
    </rPh>
    <rPh sb="4" eb="5">
      <t>ネツ</t>
    </rPh>
    <rPh sb="5" eb="7">
      <t>テイコウ</t>
    </rPh>
    <phoneticPr fontId="2"/>
  </si>
  <si>
    <r>
      <t>基礎高
Ｈ</t>
    </r>
    <r>
      <rPr>
        <vertAlign val="subscript"/>
        <sz val="10"/>
        <rFont val="HG丸ｺﾞｼｯｸM-PRO"/>
        <family val="3"/>
        <charset val="128"/>
      </rPr>
      <t>１</t>
    </r>
    <rPh sb="0" eb="2">
      <t>キソ</t>
    </rPh>
    <rPh sb="2" eb="3">
      <t>タカ</t>
    </rPh>
    <phoneticPr fontId="2"/>
  </si>
  <si>
    <r>
      <t>底盤高
Ｈ</t>
    </r>
    <r>
      <rPr>
        <vertAlign val="subscript"/>
        <sz val="10"/>
        <rFont val="HG丸ｺﾞｼｯｸM-PRO"/>
        <family val="3"/>
        <charset val="128"/>
      </rPr>
      <t>２</t>
    </r>
    <rPh sb="0" eb="1">
      <t>テイ</t>
    </rPh>
    <rPh sb="1" eb="2">
      <t>バン</t>
    </rPh>
    <rPh sb="2" eb="3">
      <t>タカ</t>
    </rPh>
    <phoneticPr fontId="2"/>
  </si>
  <si>
    <r>
      <t>断熱材
根入れ
Ｗ</t>
    </r>
    <r>
      <rPr>
        <vertAlign val="subscript"/>
        <sz val="10"/>
        <rFont val="HG丸ｺﾞｼｯｸM-PRO"/>
        <family val="3"/>
        <charset val="128"/>
      </rPr>
      <t>１</t>
    </r>
    <rPh sb="0" eb="3">
      <t>ダンネツザイ</t>
    </rPh>
    <rPh sb="4" eb="5">
      <t>ネ</t>
    </rPh>
    <rPh sb="5" eb="6">
      <t>イ</t>
    </rPh>
    <phoneticPr fontId="2"/>
  </si>
  <si>
    <r>
      <t>断熱材
折返し
Ｗ</t>
    </r>
    <r>
      <rPr>
        <vertAlign val="subscript"/>
        <sz val="10"/>
        <rFont val="HG丸ｺﾞｼｯｸM-PRO"/>
        <family val="3"/>
        <charset val="128"/>
      </rPr>
      <t>２</t>
    </r>
    <rPh sb="0" eb="3">
      <t>ダンネツザイ</t>
    </rPh>
    <rPh sb="4" eb="6">
      <t>オリカエ</t>
    </rPh>
    <phoneticPr fontId="2"/>
  </si>
  <si>
    <r>
      <t>断熱材
折返し
Ｗ</t>
    </r>
    <r>
      <rPr>
        <vertAlign val="subscript"/>
        <sz val="10"/>
        <rFont val="HG丸ｺﾞｼｯｸM-PRO"/>
        <family val="3"/>
        <charset val="128"/>
      </rPr>
      <t>３</t>
    </r>
    <rPh sb="0" eb="3">
      <t>ダンネツザイ</t>
    </rPh>
    <rPh sb="4" eb="6">
      <t>オリカエ</t>
    </rPh>
    <phoneticPr fontId="2"/>
  </si>
  <si>
    <r>
      <t>●線熱貫流率の計算式　　（Ψ</t>
    </r>
    <r>
      <rPr>
        <vertAlign val="subscript"/>
        <sz val="10"/>
        <rFont val="HG丸ｺﾞｼｯｸM-PRO"/>
        <family val="3"/>
        <charset val="128"/>
      </rPr>
      <t>FJ</t>
    </r>
    <r>
      <rPr>
        <sz val="10"/>
        <rFont val="HG丸ｺﾞｼｯｸM-PRO"/>
        <family val="3"/>
        <charset val="128"/>
      </rPr>
      <t>が、0.05mK/W未満の場合は、0.05mK/Wとする）</t>
    </r>
    <rPh sb="1" eb="6">
      <t>センネツカンリュウリツ</t>
    </rPh>
    <rPh sb="7" eb="10">
      <t>ケイサンシキ</t>
    </rPh>
    <rPh sb="26" eb="28">
      <t>ミマン</t>
    </rPh>
    <rPh sb="29" eb="31">
      <t>バアイ</t>
    </rPh>
    <phoneticPr fontId="2"/>
  </si>
  <si>
    <r>
      <t>●H</t>
    </r>
    <r>
      <rPr>
        <vertAlign val="subscript"/>
        <sz val="10"/>
        <rFont val="HG丸ｺﾞｼｯｸM-PRO"/>
        <family val="3"/>
        <charset val="128"/>
      </rPr>
      <t>2</t>
    </r>
    <r>
      <rPr>
        <sz val="10"/>
        <rFont val="HG丸ｺﾞｼｯｸM-PRO"/>
        <family val="3"/>
        <charset val="128"/>
      </rPr>
      <t>の高さが１,000mm以内</t>
    </r>
    <rPh sb="4" eb="5">
      <t>タカ</t>
    </rPh>
    <rPh sb="14" eb="16">
      <t>イナイ</t>
    </rPh>
    <phoneticPr fontId="2"/>
  </si>
  <si>
    <r>
      <t>●H</t>
    </r>
    <r>
      <rPr>
        <vertAlign val="subscript"/>
        <sz val="10"/>
        <rFont val="HG丸ｺﾞｼｯｸM-PRO"/>
        <family val="3"/>
        <charset val="128"/>
      </rPr>
      <t>2</t>
    </r>
    <r>
      <rPr>
        <sz val="10"/>
        <rFont val="HG丸ｺﾞｼｯｸM-PRO"/>
        <family val="3"/>
        <charset val="128"/>
      </rPr>
      <t>の高さが1,000mmを超える</t>
    </r>
    <rPh sb="4" eb="5">
      <t>タカ</t>
    </rPh>
    <rPh sb="15" eb="16">
      <t>コ</t>
    </rPh>
    <phoneticPr fontId="2"/>
  </si>
  <si>
    <t>開口部の断熱性能</t>
    <rPh sb="0" eb="3">
      <t>カイコウブ</t>
    </rPh>
    <rPh sb="4" eb="8">
      <t>ダンネツセイノウ</t>
    </rPh>
    <phoneticPr fontId="2"/>
  </si>
  <si>
    <t>あ</t>
  </si>
  <si>
    <t>い</t>
  </si>
  <si>
    <t>う</t>
  </si>
  <si>
    <t>え</t>
  </si>
  <si>
    <t>ガラスの仕様</t>
  </si>
  <si>
    <t>熱貫流</t>
  </si>
  <si>
    <t>ガラスのみ</t>
  </si>
  <si>
    <t>木製建具又は樹脂性建具</t>
    <phoneticPr fontId="2"/>
  </si>
  <si>
    <t>金属製熱遮断構造建具</t>
    <phoneticPr fontId="2"/>
  </si>
  <si>
    <t>金属製建具</t>
    <phoneticPr fontId="2"/>
  </si>
  <si>
    <t>建具の仕様</t>
    <rPh sb="0" eb="2">
      <t>タテグ</t>
    </rPh>
    <rPh sb="3" eb="5">
      <t>シヨウ</t>
    </rPh>
    <phoneticPr fontId="2"/>
  </si>
  <si>
    <t>ガラスの仕様</t>
    <rPh sb="4" eb="6">
      <t>シヨウ</t>
    </rPh>
    <phoneticPr fontId="2"/>
  </si>
  <si>
    <t>熱貫流率</t>
    <rPh sb="0" eb="4">
      <t>ネツカンリュウリツ</t>
    </rPh>
    <phoneticPr fontId="2"/>
  </si>
  <si>
    <t>日射熱取得率</t>
  </si>
  <si>
    <t>木と金属の複合材料製建具又は樹脂と金属の複合材料製建具</t>
    <phoneticPr fontId="2"/>
  </si>
  <si>
    <t>№</t>
    <phoneticPr fontId="2"/>
  </si>
  <si>
    <t>名前</t>
    <rPh sb="0" eb="2">
      <t>ナマエ</t>
    </rPh>
    <phoneticPr fontId="2"/>
  </si>
  <si>
    <t>ダブルLow-E　三層複層（Ｇ7以上×2）日射遮蔽型</t>
  </si>
  <si>
    <t>Low-E　三層複層（Ｇ6以上×2）日射取得型</t>
  </si>
  <si>
    <t>Low-E　三層複層（Ｇ6以上×2）日射遮蔽型</t>
  </si>
  <si>
    <t>Low-E　三層複層（Ａ9以上×2）日射取得型</t>
  </si>
  <si>
    <t>Low-E　三層複層（Ａ9以上×2）日射遮蔽型</t>
  </si>
  <si>
    <t>Low-E　複層（G12以上）日射取得型</t>
  </si>
  <si>
    <t>Low-E　複層（G12以上）日射遮蔽型</t>
  </si>
  <si>
    <t>Low-E　複層（Ａ10以上）日射取得型</t>
  </si>
  <si>
    <t>Low-E　複層（Ａ10以上）日射遮蔽型</t>
    <phoneticPr fontId="2"/>
  </si>
  <si>
    <t>Low-E　複層（G8以上Ｇ12未満）日射取得型</t>
    <phoneticPr fontId="2"/>
  </si>
  <si>
    <t>Low-E　複層（G8以上Ｇ12未満）日射遮蔽型</t>
    <phoneticPr fontId="2"/>
  </si>
  <si>
    <t>遮熱複層（Ａ10以上）熱線反射1種</t>
    <phoneticPr fontId="2"/>
  </si>
  <si>
    <t>遮熱複層（Ａ10以上）熱線反射2種</t>
    <phoneticPr fontId="2"/>
  </si>
  <si>
    <t>遮熱複層（Ａ10以上）熱線反射3種</t>
    <phoneticPr fontId="2"/>
  </si>
  <si>
    <t>遮熱複層（Ａ10以上）熱線吸収板2種</t>
    <phoneticPr fontId="2"/>
  </si>
  <si>
    <t>複層（Ａ10以上）</t>
    <phoneticPr fontId="2"/>
  </si>
  <si>
    <t>Low-E　複層（Ａ5以上Ａ10未満）日射取得型</t>
    <phoneticPr fontId="2"/>
  </si>
  <si>
    <t>Low-E　複層（Ａ5以上Ａ10未満）日射遮蔽型</t>
    <phoneticPr fontId="2"/>
  </si>
  <si>
    <t>Low-E　複層（G4以上Ｇ8未満）日射取得型</t>
    <phoneticPr fontId="2"/>
  </si>
  <si>
    <t>Low-E　複層（G4以上Ｇ8未満）日射遮蔽型</t>
    <phoneticPr fontId="2"/>
  </si>
  <si>
    <t>遮熱複層（Ａ6以上Ａ10未満）熱線反射1種</t>
    <phoneticPr fontId="2"/>
  </si>
  <si>
    <t>遮熱複層（Ａ6以上Ａ10未満）熱線反射2種</t>
    <phoneticPr fontId="2"/>
  </si>
  <si>
    <t>遮熱複層（Ａ6以上Ａ10未満）熱線反射3種</t>
    <phoneticPr fontId="2"/>
  </si>
  <si>
    <t>遮熱複層（Ａ6以上Ａ10未満）熱線吸収板2種</t>
    <phoneticPr fontId="2"/>
  </si>
  <si>
    <t>複層（Ａ6以上Ａ10未満）</t>
    <phoneticPr fontId="2"/>
  </si>
  <si>
    <t>単板</t>
    <phoneticPr fontId="2"/>
  </si>
  <si>
    <t>熱線反射1種</t>
    <phoneticPr fontId="2"/>
  </si>
  <si>
    <t>熱線反射2種</t>
    <phoneticPr fontId="2"/>
  </si>
  <si>
    <t>熱線反射3種</t>
    <phoneticPr fontId="2"/>
  </si>
  <si>
    <t>熱線吸収板2種</t>
    <phoneticPr fontId="2"/>
  </si>
  <si>
    <t>Low-E　複層（G16以上）日射取得型</t>
    <phoneticPr fontId="2"/>
  </si>
  <si>
    <t>Low-E　複層（G16以上）日射遮蔽型</t>
    <phoneticPr fontId="2"/>
  </si>
  <si>
    <t>Low-E　複層（Ａ10以上）日射取得型</t>
    <phoneticPr fontId="2"/>
  </si>
  <si>
    <t>Low-E　複層（G8以上Ｇ16未満）日射取得型</t>
    <phoneticPr fontId="2"/>
  </si>
  <si>
    <t>Low-E　複層（G8以上Ｇ16未満）日射遮蔽型</t>
    <phoneticPr fontId="2"/>
  </si>
  <si>
    <t>Low-E　複層（G4以上Ｇ8未満）日射取得型</t>
    <phoneticPr fontId="2"/>
  </si>
  <si>
    <t>Low-E　複層（G4以上Ｇ8未満）日射遮蔽型</t>
    <phoneticPr fontId="2"/>
  </si>
  <si>
    <t>遮熱複層（Ａ10以上）熱線反射3種</t>
    <phoneticPr fontId="2"/>
  </si>
  <si>
    <t>遮熱複層（Ａ6以上Ａ10未満）熱線反射1種</t>
    <phoneticPr fontId="2"/>
  </si>
  <si>
    <t>遮熱複層（Ａ6以上Ａ10未満）熱線反射2種</t>
    <phoneticPr fontId="2"/>
  </si>
  <si>
    <t>遮熱複層（Ａ6以上Ａ10未満）熱線反射3種</t>
    <phoneticPr fontId="2"/>
  </si>
  <si>
    <t>遮熱複層（Ａ6以上Ａ10未満）熱線吸収板2種</t>
    <phoneticPr fontId="2"/>
  </si>
  <si>
    <t>複層（Ａ6以上Ａ10未満）</t>
    <phoneticPr fontId="2"/>
  </si>
  <si>
    <t>Low-E　複層（G8以上）日射取得型</t>
    <phoneticPr fontId="2"/>
  </si>
  <si>
    <t>Low-E　複層（G8以上）日射遮蔽型</t>
    <phoneticPr fontId="2"/>
  </si>
  <si>
    <t>Low-E　複層（Ａ6以上Ａ10未満）日射取得型</t>
    <phoneticPr fontId="2"/>
  </si>
  <si>
    <t>Low-E　複層（Ａ6以上Ａ10未満）日射遮蔽型</t>
    <phoneticPr fontId="2"/>
  </si>
  <si>
    <t>遮熱複層（Ａ10以上）熱線反射1種</t>
    <phoneticPr fontId="2"/>
  </si>
  <si>
    <t>Low-E　複層（G8以上）日射取得型</t>
    <phoneticPr fontId="2"/>
  </si>
  <si>
    <t>遮熱複層（Ａ4以上Ａ10未満）熱線反射1種</t>
    <phoneticPr fontId="2"/>
  </si>
  <si>
    <t>遮熱複層（Ａ4以上Ａ10未満）熱線反射2種</t>
    <phoneticPr fontId="2"/>
  </si>
  <si>
    <t>遮熱複層（Ａ4以上Ａ10未満）熱線反射3種</t>
    <phoneticPr fontId="2"/>
  </si>
  <si>
    <t>遮熱複層（Ａ4以上Ａ10未満）熱線吸収板2種</t>
    <phoneticPr fontId="2"/>
  </si>
  <si>
    <t>複層（Ａ4以上Ａ10未満）</t>
    <phoneticPr fontId="2"/>
  </si>
  <si>
    <t>単板×2（Ａ12以上）</t>
    <phoneticPr fontId="2"/>
  </si>
  <si>
    <t>単板×2（Ａ6以上Ａ12未満）</t>
    <phoneticPr fontId="2"/>
  </si>
  <si>
    <t>単板</t>
    <phoneticPr fontId="2"/>
  </si>
  <si>
    <t>建具の商品名</t>
    <rPh sb="0" eb="2">
      <t>タテグ</t>
    </rPh>
    <rPh sb="3" eb="6">
      <t>ショウヒンメイ</t>
    </rPh>
    <phoneticPr fontId="2"/>
  </si>
  <si>
    <t>建具の仕様を選択して下さい</t>
    <phoneticPr fontId="2"/>
  </si>
  <si>
    <t>ん</t>
    <phoneticPr fontId="2"/>
  </si>
  <si>
    <t>　注３：「仕様を入力」「商品名を入力」は、どちらかのみで構いません。</t>
    <rPh sb="5" eb="7">
      <t>シヨウ</t>
    </rPh>
    <rPh sb="8" eb="10">
      <t>ニュウリョク</t>
    </rPh>
    <rPh sb="12" eb="15">
      <t>ショウヒンメイ</t>
    </rPh>
    <rPh sb="16" eb="18">
      <t>ニュウリョク</t>
    </rPh>
    <rPh sb="28" eb="29">
      <t>カマ</t>
    </rPh>
    <phoneticPr fontId="2"/>
  </si>
  <si>
    <t>　注３：断熱材と熱橋部の木材のみで計算しても構いません。</t>
    <rPh sb="4" eb="7">
      <t>ダンネツザイ</t>
    </rPh>
    <rPh sb="8" eb="10">
      <t>ネッキョウ</t>
    </rPh>
    <rPh sb="10" eb="11">
      <t>ブ</t>
    </rPh>
    <rPh sb="12" eb="14">
      <t>モクザイ</t>
    </rPh>
    <rPh sb="17" eb="19">
      <t>ケイサン</t>
    </rPh>
    <rPh sb="22" eb="23">
      <t>カマ</t>
    </rPh>
    <phoneticPr fontId="2"/>
  </si>
  <si>
    <t>　注１：各部の寸法は下図の寸法等（長さmm、熱抵抗㎡K/W）を入力して下さい。</t>
    <rPh sb="1" eb="2">
      <t>チュウ</t>
    </rPh>
    <rPh sb="4" eb="6">
      <t>カクブ</t>
    </rPh>
    <rPh sb="7" eb="9">
      <t>スンポウ</t>
    </rPh>
    <rPh sb="10" eb="12">
      <t>カズ</t>
    </rPh>
    <rPh sb="13" eb="15">
      <t>スンポウ</t>
    </rPh>
    <rPh sb="15" eb="16">
      <t>トウ</t>
    </rPh>
    <rPh sb="17" eb="18">
      <t>ナガ</t>
    </rPh>
    <rPh sb="22" eb="23">
      <t>ネツ</t>
    </rPh>
    <rPh sb="23" eb="25">
      <t>テイコウ</t>
    </rPh>
    <rPh sb="31" eb="33">
      <t>ニュウリョク</t>
    </rPh>
    <rPh sb="35" eb="36">
      <t>クダ</t>
    </rPh>
    <phoneticPr fontId="2"/>
  </si>
  <si>
    <t>　注３：Ｈ１の寸法（基礎高さ）は400mm以上の場合は400と入力して下さい。</t>
    <rPh sb="1" eb="2">
      <t>チュウ</t>
    </rPh>
    <rPh sb="7" eb="9">
      <t>スンポウ</t>
    </rPh>
    <rPh sb="10" eb="12">
      <t>キソ</t>
    </rPh>
    <rPh sb="12" eb="13">
      <t>タカ</t>
    </rPh>
    <rPh sb="21" eb="23">
      <t>イジョウ</t>
    </rPh>
    <rPh sb="24" eb="26">
      <t>バアイ</t>
    </rPh>
    <rPh sb="31" eb="33">
      <t>ニュウリョク</t>
    </rPh>
    <rPh sb="35" eb="36">
      <t>クダ</t>
    </rPh>
    <phoneticPr fontId="2"/>
  </si>
  <si>
    <t>　注１：断熱性能が異なる複数の建具を使用する場合は、全て入力して下さい。</t>
    <rPh sb="4" eb="8">
      <t>ダンネツセイノウ</t>
    </rPh>
    <rPh sb="9" eb="10">
      <t>コト</t>
    </rPh>
    <rPh sb="12" eb="14">
      <t>フクスウ</t>
    </rPh>
    <rPh sb="15" eb="17">
      <t>タテグ</t>
    </rPh>
    <rPh sb="18" eb="20">
      <t>シヨウ</t>
    </rPh>
    <rPh sb="22" eb="24">
      <t>バアイ</t>
    </rPh>
    <rPh sb="26" eb="27">
      <t>スベ</t>
    </rPh>
    <rPh sb="28" eb="30">
      <t>ニュウリョク</t>
    </rPh>
    <rPh sb="32" eb="33">
      <t>クダ</t>
    </rPh>
    <phoneticPr fontId="2"/>
  </si>
  <si>
    <t>●窓の仕様を入力</t>
    <rPh sb="1" eb="2">
      <t>マド</t>
    </rPh>
    <rPh sb="3" eb="5">
      <t>シヨウ</t>
    </rPh>
    <rPh sb="6" eb="8">
      <t>ニュウリョク</t>
    </rPh>
    <phoneticPr fontId="2"/>
  </si>
  <si>
    <t>●窓の商品名を入力（製品のカタログを添付して下さい）</t>
    <rPh sb="1" eb="2">
      <t>マド</t>
    </rPh>
    <rPh sb="3" eb="6">
      <t>ショウヒンメイ</t>
    </rPh>
    <rPh sb="7" eb="9">
      <t>ニュウリョク</t>
    </rPh>
    <rPh sb="10" eb="13">
      <t>セイヒンオ</t>
    </rPh>
    <rPh sb="18" eb="20">
      <t>テンプ</t>
    </rPh>
    <rPh sb="22" eb="23">
      <t>クダ</t>
    </rPh>
    <phoneticPr fontId="2"/>
  </si>
  <si>
    <t>種類</t>
    <rPh sb="0" eb="2">
      <t>シュルイ</t>
    </rPh>
    <phoneticPr fontId="2"/>
  </si>
  <si>
    <t>●ドアの仕様を入力</t>
    <rPh sb="4" eb="6">
      <t>シヨウ</t>
    </rPh>
    <rPh sb="7" eb="9">
      <t>ニュウリョク</t>
    </rPh>
    <phoneticPr fontId="2"/>
  </si>
  <si>
    <t>●ドアの商品名を入力（製品のカタログを添付して下さい。）</t>
    <rPh sb="4" eb="7">
      <t>ショウヒンメイ</t>
    </rPh>
    <rPh sb="8" eb="10">
      <t>ニュウリョク</t>
    </rPh>
    <rPh sb="11" eb="13">
      <t>セイヒン</t>
    </rPh>
    <rPh sb="19" eb="21">
      <t>テンプ</t>
    </rPh>
    <rPh sb="23" eb="24">
      <t>クダ</t>
    </rPh>
    <phoneticPr fontId="2"/>
  </si>
  <si>
    <t>　注４：ドア面積の大部分をガラスで構成されたものは、窓に入力して下さい。</t>
    <rPh sb="26" eb="27">
      <t>マド</t>
    </rPh>
    <rPh sb="28" eb="30">
      <t>ニュウリョク</t>
    </rPh>
    <rPh sb="32" eb="33">
      <t>クダ</t>
    </rPh>
    <phoneticPr fontId="2"/>
  </si>
  <si>
    <t>窓</t>
    <rPh sb="0" eb="1">
      <t>マド</t>
    </rPh>
    <phoneticPr fontId="2"/>
  </si>
  <si>
    <t>ドア</t>
    <phoneticPr fontId="2"/>
  </si>
  <si>
    <t>枠</t>
    <rPh sb="0" eb="1">
      <t>ワク</t>
    </rPh>
    <phoneticPr fontId="2"/>
  </si>
  <si>
    <t>木製</t>
    <rPh sb="0" eb="2">
      <t>モクセイ</t>
    </rPh>
    <phoneticPr fontId="2"/>
  </si>
  <si>
    <t>金属製熱遮断構造</t>
  </si>
  <si>
    <t>金属製熱遮断構造、木と金属との複合材料製又は樹脂と金属との複合材料製</t>
    <phoneticPr fontId="2"/>
  </si>
  <si>
    <t>指定しない</t>
    <phoneticPr fontId="2"/>
  </si>
  <si>
    <t>名前</t>
    <rPh sb="0" eb="2">
      <t>ナマエ</t>
    </rPh>
    <phoneticPr fontId="2"/>
  </si>
  <si>
    <t>イ</t>
    <phoneticPr fontId="2"/>
  </si>
  <si>
    <t>ウ</t>
    <phoneticPr fontId="2"/>
  </si>
  <si>
    <t>エ</t>
    <phoneticPr fontId="2"/>
  </si>
  <si>
    <t>戸</t>
    <rPh sb="0" eb="1">
      <t>ト</t>
    </rPh>
    <phoneticPr fontId="2"/>
  </si>
  <si>
    <t>木製断熱積層構造</t>
  </si>
  <si>
    <t>金属製高断熱フラッシュ構造</t>
  </si>
  <si>
    <t>№</t>
    <phoneticPr fontId="2"/>
  </si>
  <si>
    <t>金属製フラッシュ構造</t>
    <phoneticPr fontId="2"/>
  </si>
  <si>
    <t>木製</t>
    <phoneticPr fontId="2"/>
  </si>
  <si>
    <t>金属製ハニカムフラッシュ構造</t>
  </si>
  <si>
    <t>枠の仕様を選択して下さい</t>
    <rPh sb="0" eb="1">
      <t>ワク</t>
    </rPh>
    <rPh sb="2" eb="4">
      <t>シヨウ</t>
    </rPh>
    <rPh sb="5" eb="7">
      <t>センタク</t>
    </rPh>
    <rPh sb="9" eb="10">
      <t>クダ</t>
    </rPh>
    <phoneticPr fontId="2"/>
  </si>
  <si>
    <t>建具の名前</t>
    <rPh sb="0" eb="2">
      <t>タテグ</t>
    </rPh>
    <rPh sb="3" eb="5">
      <t>ナマエ</t>
    </rPh>
    <phoneticPr fontId="2"/>
  </si>
  <si>
    <t>枠の名前</t>
    <rPh sb="0" eb="1">
      <t>ワク</t>
    </rPh>
    <rPh sb="2" eb="4">
      <t>ナマエ</t>
    </rPh>
    <phoneticPr fontId="2"/>
  </si>
  <si>
    <t>ダブルLow-E　三層複層（Ｇ7以上×2）日射取得型</t>
    <phoneticPr fontId="2"/>
  </si>
  <si>
    <t>三層複層（A12以上）</t>
    <phoneticPr fontId="2"/>
  </si>
  <si>
    <t>Low-E　複層（A10以上）</t>
    <phoneticPr fontId="2"/>
  </si>
  <si>
    <t>Low-E　複層（A6以上A10未満）</t>
    <phoneticPr fontId="2"/>
  </si>
  <si>
    <t>ガラスのないもの</t>
    <phoneticPr fontId="2"/>
  </si>
  <si>
    <t>Low-E　複層（G12以上）</t>
    <phoneticPr fontId="2"/>
  </si>
  <si>
    <t>複層（Ａ12以上）</t>
    <phoneticPr fontId="2"/>
  </si>
  <si>
    <t>複層（Ａ4以上）</t>
    <phoneticPr fontId="2"/>
  </si>
  <si>
    <t>戸の仕様を選択して下さい</t>
    <rPh sb="0" eb="1">
      <t>ト</t>
    </rPh>
    <rPh sb="2" eb="4">
      <t>シヨウ</t>
    </rPh>
    <rPh sb="5" eb="7">
      <t>センタク</t>
    </rPh>
    <rPh sb="9" eb="10">
      <t>クダ</t>
    </rPh>
    <phoneticPr fontId="2"/>
  </si>
  <si>
    <t>枠の仕様</t>
    <rPh sb="0" eb="1">
      <t>ワク</t>
    </rPh>
    <rPh sb="2" eb="4">
      <t>シヨウ</t>
    </rPh>
    <phoneticPr fontId="2"/>
  </si>
  <si>
    <t>戸の仕様</t>
    <rPh sb="0" eb="1">
      <t>ト</t>
    </rPh>
    <rPh sb="2" eb="4">
      <t>シヨウ</t>
    </rPh>
    <phoneticPr fontId="2"/>
  </si>
  <si>
    <t>ガラスの仕様</t>
    <rPh sb="4" eb="6">
      <t>シヨウ</t>
    </rPh>
    <phoneticPr fontId="2"/>
  </si>
  <si>
    <t>ンン</t>
    <phoneticPr fontId="2"/>
  </si>
  <si>
    <t>アア</t>
    <phoneticPr fontId="2"/>
  </si>
  <si>
    <t>イイ</t>
    <phoneticPr fontId="2"/>
  </si>
  <si>
    <t>ウウ</t>
    <phoneticPr fontId="2"/>
  </si>
  <si>
    <t>エエ</t>
    <phoneticPr fontId="2"/>
  </si>
  <si>
    <t>ン</t>
    <phoneticPr fontId="2"/>
  </si>
  <si>
    <t>ア</t>
    <phoneticPr fontId="2"/>
  </si>
  <si>
    <t>イ</t>
    <phoneticPr fontId="2"/>
  </si>
  <si>
    <t>ウ</t>
    <phoneticPr fontId="2"/>
  </si>
  <si>
    <t>エ</t>
    <phoneticPr fontId="2"/>
  </si>
  <si>
    <t>オ</t>
    <phoneticPr fontId="2"/>
  </si>
  <si>
    <t>カ</t>
    <phoneticPr fontId="2"/>
  </si>
  <si>
    <t>キ</t>
    <phoneticPr fontId="2"/>
  </si>
  <si>
    <t>エ</t>
    <phoneticPr fontId="2"/>
  </si>
  <si>
    <t>ウ</t>
    <phoneticPr fontId="2"/>
  </si>
  <si>
    <t>オ</t>
    <phoneticPr fontId="2"/>
  </si>
  <si>
    <t>カ</t>
    <phoneticPr fontId="2"/>
  </si>
  <si>
    <t>カ</t>
    <phoneticPr fontId="2"/>
  </si>
  <si>
    <t>キ</t>
    <phoneticPr fontId="2"/>
  </si>
  <si>
    <t>戸の名前</t>
    <rPh sb="0" eb="1">
      <t>ト</t>
    </rPh>
    <rPh sb="2" eb="4">
      <t>ナマエ</t>
    </rPh>
    <phoneticPr fontId="2"/>
  </si>
  <si>
    <t>入力の判定</t>
    <rPh sb="0" eb="2">
      <t>ニュウリョク</t>
    </rPh>
    <rPh sb="3" eb="5">
      <t>ハンテイ</t>
    </rPh>
    <phoneticPr fontId="2"/>
  </si>
  <si>
    <t>　注２：長さの単位は、ミリ で入力して下さい。</t>
    <rPh sb="1" eb="2">
      <t>チュウ</t>
    </rPh>
    <rPh sb="4" eb="5">
      <t>ナガ</t>
    </rPh>
    <rPh sb="7" eb="9">
      <t>タンイ</t>
    </rPh>
    <rPh sb="15" eb="17">
      <t>ニュウリョク</t>
    </rPh>
    <rPh sb="19" eb="20">
      <t>クダ</t>
    </rPh>
    <phoneticPr fontId="2"/>
  </si>
  <si>
    <t>　注１：厚さの単位は、ミリ で入力して下さい。</t>
    <rPh sb="4" eb="5">
      <t>アツ</t>
    </rPh>
    <rPh sb="7" eb="9">
      <t>タンイ</t>
    </rPh>
    <rPh sb="15" eb="17">
      <t>ニュウリョク</t>
    </rPh>
    <rPh sb="19" eb="20">
      <t>クダ</t>
    </rPh>
    <phoneticPr fontId="2"/>
  </si>
  <si>
    <t>　注５：熱貫流率の単位は、W/㎡・K で入力して下さい。</t>
    <rPh sb="4" eb="8">
      <t>ネツカンリュウリツ</t>
    </rPh>
    <rPh sb="9" eb="11">
      <t>タンイ</t>
    </rPh>
    <rPh sb="20" eb="22">
      <t>ニュウリョク</t>
    </rPh>
    <rPh sb="24" eb="25">
      <t>クダ</t>
    </rPh>
    <phoneticPr fontId="2"/>
  </si>
  <si>
    <t>　注４：断熱材の施工範囲が分かる図面を添付して下さい。</t>
    <rPh sb="4" eb="7">
      <t>ダンネツザイ</t>
    </rPh>
    <rPh sb="8" eb="12">
      <t>セコウハンイ</t>
    </rPh>
    <rPh sb="13" eb="14">
      <t>ワ</t>
    </rPh>
    <rPh sb="16" eb="18">
      <t>ズメン</t>
    </rPh>
    <rPh sb="19" eb="21">
      <t>テンプ</t>
    </rPh>
    <rPh sb="23" eb="24">
      <t>クダ</t>
    </rPh>
    <phoneticPr fontId="2"/>
  </si>
  <si>
    <r>
      <t>Ｒ</t>
    </r>
    <r>
      <rPr>
        <vertAlign val="subscript"/>
        <sz val="10"/>
        <rFont val="HG丸ｺﾞｼｯｸM-PRO"/>
        <family val="3"/>
        <charset val="128"/>
      </rPr>
      <t>１</t>
    </r>
    <r>
      <rPr>
        <sz val="10"/>
        <rFont val="HG丸ｺﾞｼｯｸM-PRO"/>
        <family val="3"/>
        <charset val="128"/>
      </rPr>
      <t>+Ｒ</t>
    </r>
    <r>
      <rPr>
        <vertAlign val="subscript"/>
        <sz val="10"/>
        <rFont val="HG丸ｺﾞｼｯｸM-PRO"/>
        <family val="3"/>
        <charset val="128"/>
      </rPr>
      <t>４</t>
    </r>
    <phoneticPr fontId="2"/>
  </si>
  <si>
    <r>
      <t>部位U値計算シート　　</t>
    </r>
    <r>
      <rPr>
        <b/>
        <sz val="16"/>
        <rFont val="HG丸ｺﾞｼｯｸM-PRO"/>
        <family val="3"/>
        <charset val="128"/>
      </rPr>
      <t>＜部位＞</t>
    </r>
    <r>
      <rPr>
        <sz val="16"/>
        <rFont val="HG丸ｺﾞｼｯｸM-PRO"/>
        <family val="3"/>
        <charset val="128"/>
      </rPr>
      <t xml:space="preserve"> の熱貫流率</t>
    </r>
    <rPh sb="0" eb="2">
      <t>ブイ</t>
    </rPh>
    <rPh sb="3" eb="4">
      <t>アタイ</t>
    </rPh>
    <rPh sb="4" eb="6">
      <t>ケイサン</t>
    </rPh>
    <rPh sb="12" eb="14">
      <t>ブイ</t>
    </rPh>
    <rPh sb="17" eb="18">
      <t>ネツ</t>
    </rPh>
    <rPh sb="18" eb="20">
      <t>カンリュウ</t>
    </rPh>
    <rPh sb="20" eb="21">
      <t>リツ</t>
    </rPh>
    <phoneticPr fontId="2"/>
  </si>
  <si>
    <t>土間床等の線熱貫流率</t>
    <rPh sb="0" eb="2">
      <t>ドマ</t>
    </rPh>
    <rPh sb="2" eb="3">
      <t>ユカ</t>
    </rPh>
    <rPh sb="3" eb="4">
      <t>トウ</t>
    </rPh>
    <rPh sb="5" eb="6">
      <t>セン</t>
    </rPh>
    <rPh sb="6" eb="7">
      <t>ネツ</t>
    </rPh>
    <rPh sb="7" eb="9">
      <t>カンリュウ</t>
    </rPh>
    <rPh sb="9" eb="10">
      <t>リツ</t>
    </rPh>
    <phoneticPr fontId="2"/>
  </si>
  <si>
    <t>　注６：開口部の断熱性能を（平面図または立面図）に記入して下さい。</t>
    <rPh sb="4" eb="7">
      <t>カイコウブ</t>
    </rPh>
    <rPh sb="8" eb="12">
      <t>ダンネツセイノウ</t>
    </rPh>
    <rPh sb="14" eb="17">
      <t>ヘイメンズ</t>
    </rPh>
    <rPh sb="20" eb="23">
      <t>リツメンズ</t>
    </rPh>
    <rPh sb="25" eb="27">
      <t>キニュウ</t>
    </rPh>
    <rPh sb="29" eb="30">
      <t>クダ</t>
    </rPh>
    <phoneticPr fontId="2"/>
  </si>
  <si>
    <t>ドアの商品名</t>
    <rPh sb="3" eb="6">
      <t>ショウヒンメイ</t>
    </rPh>
    <phoneticPr fontId="2"/>
  </si>
  <si>
    <t>ガラス中空層の仕様</t>
    <rPh sb="3" eb="6">
      <t>チュウクウソウ</t>
    </rPh>
    <rPh sb="7" eb="9">
      <t>シヨウ</t>
    </rPh>
    <phoneticPr fontId="2"/>
  </si>
  <si>
    <t>　・左から順に入力して下さい。</t>
    <phoneticPr fontId="2"/>
  </si>
  <si>
    <t>　・入力の判定に、NG が表示された場合は、もう一度最初から入力して下さい。</t>
    <rPh sb="2" eb="4">
      <t>ニュウリョク</t>
    </rPh>
    <rPh sb="5" eb="7">
      <t>ハンテイ</t>
    </rPh>
    <rPh sb="13" eb="15">
      <t>ヒョウジ</t>
    </rPh>
    <rPh sb="18" eb="20">
      <t>バアイ</t>
    </rPh>
    <rPh sb="24" eb="26">
      <t>イチド</t>
    </rPh>
    <rPh sb="26" eb="28">
      <t>サイショ</t>
    </rPh>
    <rPh sb="30" eb="32">
      <t>ニュウリョク</t>
    </rPh>
    <rPh sb="34" eb="35">
      <t>クダ</t>
    </rPh>
    <phoneticPr fontId="2"/>
  </si>
  <si>
    <t>のセルは、リストから選択して下さい。</t>
    <rPh sb="10" eb="12">
      <t>センタク</t>
    </rPh>
    <rPh sb="14" eb="15">
      <t>クダ</t>
    </rPh>
    <phoneticPr fontId="2"/>
  </si>
  <si>
    <t>のセルは、直接入力して下さい。</t>
    <rPh sb="5" eb="9">
      <t>チョクセツニュウリョク</t>
    </rPh>
    <rPh sb="11" eb="12">
      <t>クダ</t>
    </rPh>
    <phoneticPr fontId="2"/>
  </si>
  <si>
    <t>■</t>
    <phoneticPr fontId="2"/>
  </si>
  <si>
    <t>★使い方</t>
    <rPh sb="1" eb="2">
      <t>ツカ</t>
    </rPh>
    <rPh sb="3" eb="4">
      <t>カタ</t>
    </rPh>
    <phoneticPr fontId="2"/>
  </si>
  <si>
    <t>★仕様を入力 の使い方</t>
    <rPh sb="1" eb="3">
      <t>シヨウ</t>
    </rPh>
    <rPh sb="4" eb="6">
      <t>ニュウリョク</t>
    </rPh>
    <rPh sb="8" eb="9">
      <t>ツカ</t>
    </rPh>
    <rPh sb="10" eb="11">
      <t>カタ</t>
    </rPh>
    <phoneticPr fontId="2"/>
  </si>
  <si>
    <t>青</t>
    <rPh sb="0" eb="1">
      <t>アオ</t>
    </rPh>
    <phoneticPr fontId="2"/>
  </si>
  <si>
    <t>黄</t>
    <rPh sb="0" eb="1">
      <t>キ</t>
    </rPh>
    <phoneticPr fontId="2"/>
  </si>
  <si>
    <t>部材の名称</t>
    <rPh sb="0" eb="2">
      <t>ブザイ</t>
    </rPh>
    <rPh sb="3" eb="5">
      <t>メイショウ</t>
    </rPh>
    <phoneticPr fontId="2"/>
  </si>
  <si>
    <t>（</t>
    <phoneticPr fontId="2"/>
  </si>
  <si>
    <t>）</t>
    <phoneticPr fontId="2"/>
  </si>
  <si>
    <t>天　井</t>
    <rPh sb="0" eb="1">
      <t>テン</t>
    </rPh>
    <rPh sb="2" eb="3">
      <t>イ</t>
    </rPh>
    <phoneticPr fontId="2"/>
  </si>
  <si>
    <t>屋　根</t>
    <rPh sb="0" eb="1">
      <t>ヤ</t>
    </rPh>
    <rPh sb="2" eb="3">
      <t>ネ</t>
    </rPh>
    <phoneticPr fontId="2"/>
  </si>
  <si>
    <t>屋根・バルコニー部</t>
    <rPh sb="0" eb="1">
      <t>ヤ</t>
    </rPh>
    <rPh sb="1" eb="2">
      <t>ネ</t>
    </rPh>
    <rPh sb="8" eb="9">
      <t>ブ</t>
    </rPh>
    <phoneticPr fontId="2"/>
  </si>
  <si>
    <t>外　壁</t>
    <rPh sb="0" eb="1">
      <t>ソト</t>
    </rPh>
    <rPh sb="2" eb="3">
      <t>カベ</t>
    </rPh>
    <phoneticPr fontId="2"/>
  </si>
  <si>
    <t>の実質熱貫流率　Ｗ/（㎡Ｋ）</t>
  </si>
  <si>
    <t>の実質熱貫流率　Ｗ/（㎡Ｋ）</t>
    <phoneticPr fontId="2"/>
  </si>
  <si>
    <t>　注２：各部位の断面構成が分かる図面を添付して下さい。</t>
    <rPh sb="4" eb="7">
      <t>カクブイ</t>
    </rPh>
    <rPh sb="8" eb="10">
      <t>ダンメン</t>
    </rPh>
    <rPh sb="10" eb="12">
      <t>コウセイ</t>
    </rPh>
    <rPh sb="13" eb="14">
      <t>ワ</t>
    </rPh>
    <rPh sb="16" eb="18">
      <t>ズメン</t>
    </rPh>
    <rPh sb="19" eb="21">
      <t>テンプ</t>
    </rPh>
    <rPh sb="23" eb="24">
      <t>クダ</t>
    </rPh>
    <phoneticPr fontId="2"/>
  </si>
  <si>
    <t>　注２：全て同じ建具を使用する場合は、１つのみ入力して下さい。</t>
    <rPh sb="4" eb="5">
      <t>スベ</t>
    </rPh>
    <rPh sb="6" eb="7">
      <t>オナ</t>
    </rPh>
    <rPh sb="8" eb="10">
      <t>タテグ</t>
    </rPh>
    <rPh sb="11" eb="13">
      <t>シヨウ</t>
    </rPh>
    <rPh sb="15" eb="17">
      <t>バアイ</t>
    </rPh>
    <rPh sb="23" eb="25">
      <t>ニュウリョク</t>
    </rPh>
    <rPh sb="27" eb="28">
      <t>クダ</t>
    </rPh>
    <phoneticPr fontId="2"/>
  </si>
  <si>
    <t>■</t>
    <phoneticPr fontId="2"/>
  </si>
  <si>
    <r>
      <t>付加断熱用　部位U値計算シート　　</t>
    </r>
    <r>
      <rPr>
        <b/>
        <sz val="16"/>
        <rFont val="HG丸ｺﾞｼｯｸM-PRO"/>
        <family val="3"/>
        <charset val="128"/>
      </rPr>
      <t>＜部位＞</t>
    </r>
    <r>
      <rPr>
        <sz val="16"/>
        <rFont val="HG丸ｺﾞｼｯｸM-PRO"/>
        <family val="3"/>
        <charset val="128"/>
      </rPr>
      <t xml:space="preserve"> の熱貫流率</t>
    </r>
    <rPh sb="0" eb="4">
      <t>フカダンネツ</t>
    </rPh>
    <rPh sb="4" eb="5">
      <t>ヨウ</t>
    </rPh>
    <rPh sb="6" eb="8">
      <t>ブイ</t>
    </rPh>
    <rPh sb="9" eb="10">
      <t>アタイ</t>
    </rPh>
    <rPh sb="10" eb="12">
      <t>ケイサン</t>
    </rPh>
    <rPh sb="18" eb="20">
      <t>ブイ</t>
    </rPh>
    <rPh sb="23" eb="24">
      <t>ネツ</t>
    </rPh>
    <rPh sb="24" eb="26">
      <t>カンリュウ</t>
    </rPh>
    <rPh sb="26" eb="27">
      <t>リツ</t>
    </rPh>
    <phoneticPr fontId="2"/>
  </si>
  <si>
    <t>の実質熱貫流率　Ｗ/（㎡Ｋ）</t>
    <phoneticPr fontId="2"/>
  </si>
  <si>
    <t>①</t>
    <phoneticPr fontId="2"/>
  </si>
  <si>
    <t>┌
│
└</t>
    <phoneticPr fontId="2"/>
  </si>
  <si>
    <t>┌
│
└</t>
    <phoneticPr fontId="2"/>
  </si>
  <si>
    <t>大引等と根太間で</t>
    <rPh sb="0" eb="2">
      <t>オオビキ</t>
    </rPh>
    <rPh sb="2" eb="3">
      <t>トウ</t>
    </rPh>
    <rPh sb="4" eb="6">
      <t>ネダ</t>
    </rPh>
    <rPh sb="6" eb="7">
      <t>カン</t>
    </rPh>
    <phoneticPr fontId="2"/>
  </si>
  <si>
    <t>┐
│
┘</t>
    <phoneticPr fontId="2"/>
  </si>
  <si>
    <t>┐
│
┘</t>
    <phoneticPr fontId="2"/>
  </si>
  <si>
    <t>①</t>
    <phoneticPr fontId="2"/>
  </si>
  <si>
    <t>②</t>
    <phoneticPr fontId="2"/>
  </si>
  <si>
    <t>③</t>
    <phoneticPr fontId="2"/>
  </si>
  <si>
    <t>④</t>
    <phoneticPr fontId="2"/>
  </si>
  <si>
    <t>断熱した場合の</t>
    <rPh sb="0" eb="2">
      <t>ダンネツ</t>
    </rPh>
    <rPh sb="4" eb="6">
      <t>バアイ</t>
    </rPh>
    <phoneticPr fontId="2"/>
  </si>
  <si>
    <t>断熱部</t>
    <rPh sb="0" eb="3">
      <t>ダンネツブ</t>
    </rPh>
    <phoneticPr fontId="2"/>
  </si>
  <si>
    <t>断熱部＋熱橋部</t>
    <rPh sb="0" eb="3">
      <t>ダンネツブ</t>
    </rPh>
    <rPh sb="4" eb="7">
      <t>ネッキョウブ</t>
    </rPh>
    <phoneticPr fontId="2"/>
  </si>
  <si>
    <t>③</t>
    <phoneticPr fontId="2"/>
  </si>
  <si>
    <t>床</t>
    <rPh sb="0" eb="1">
      <t>ユカ</t>
    </rPh>
    <phoneticPr fontId="2"/>
  </si>
  <si>
    <t>根太間断熱材＋
大引間断熱材</t>
    <rPh sb="0" eb="2">
      <t>ネダ</t>
    </rPh>
    <rPh sb="2" eb="3">
      <t>アイダ</t>
    </rPh>
    <rPh sb="3" eb="5">
      <t>ダンネツ</t>
    </rPh>
    <rPh sb="5" eb="6">
      <t>ザイ</t>
    </rPh>
    <rPh sb="8" eb="10">
      <t>オオビキ</t>
    </rPh>
    <rPh sb="10" eb="11">
      <t>カン</t>
    </rPh>
    <rPh sb="11" eb="13">
      <t>ダンネツ</t>
    </rPh>
    <rPh sb="13" eb="14">
      <t>ザイ</t>
    </rPh>
    <phoneticPr fontId="2"/>
  </si>
  <si>
    <t>根太間断熱材＋
大引</t>
    <rPh sb="0" eb="2">
      <t>ネダ</t>
    </rPh>
    <rPh sb="2" eb="3">
      <t>アイダ</t>
    </rPh>
    <rPh sb="3" eb="5">
      <t>ダンネツ</t>
    </rPh>
    <rPh sb="5" eb="6">
      <t>ザイ</t>
    </rPh>
    <rPh sb="8" eb="10">
      <t>オオビキ</t>
    </rPh>
    <phoneticPr fontId="2"/>
  </si>
  <si>
    <t>根太＋
大引間断熱材</t>
    <rPh sb="0" eb="2">
      <t>ネダ</t>
    </rPh>
    <rPh sb="4" eb="6">
      <t>オオビキ</t>
    </rPh>
    <rPh sb="6" eb="7">
      <t>カン</t>
    </rPh>
    <rPh sb="7" eb="9">
      <t>ダンネツ</t>
    </rPh>
    <rPh sb="9" eb="10">
      <t>ザイ</t>
    </rPh>
    <phoneticPr fontId="2"/>
  </si>
  <si>
    <t>根太＋大引</t>
    <rPh sb="0" eb="2">
      <t>ネダ</t>
    </rPh>
    <rPh sb="3" eb="5">
      <t>オオビキ</t>
    </rPh>
    <phoneticPr fontId="2"/>
  </si>
  <si>
    <t>④</t>
    <phoneticPr fontId="2"/>
  </si>
  <si>
    <t>⑤</t>
    <phoneticPr fontId="2"/>
  </si>
  <si>
    <t>断熱・熱橋
（選択）</t>
    <rPh sb="0" eb="2">
      <t>ダンネツ</t>
    </rPh>
    <rPh sb="3" eb="5">
      <t>ネッキョウ</t>
    </rPh>
    <rPh sb="7" eb="9">
      <t>センタク</t>
    </rPh>
    <phoneticPr fontId="2"/>
  </si>
  <si>
    <t>ｄ/λ/1,000
㎡・Ｋ/Ｗ</t>
    <phoneticPr fontId="2"/>
  </si>
  <si>
    <t>⑥</t>
    <phoneticPr fontId="2"/>
  </si>
  <si>
    <t>－</t>
    <phoneticPr fontId="2"/>
  </si>
  <si>
    <t>全</t>
    <rPh sb="0" eb="1">
      <t>ゼン</t>
    </rPh>
    <phoneticPr fontId="2"/>
  </si>
  <si>
    <t>の実質熱貫流率　Ｗ/（㎡Ｋ）</t>
    <phoneticPr fontId="2"/>
  </si>
  <si>
    <t>┌
│
└</t>
    <phoneticPr fontId="2"/>
  </si>
  <si>
    <t>外壁</t>
    <rPh sb="0" eb="2">
      <t>ガイヘキ</t>
    </rPh>
    <phoneticPr fontId="2"/>
  </si>
  <si>
    <t>┐
│
┘</t>
    <phoneticPr fontId="2"/>
  </si>
  <si>
    <t>①</t>
    <phoneticPr fontId="2"/>
  </si>
  <si>
    <t>②</t>
    <phoneticPr fontId="2"/>
  </si>
  <si>
    <t>③</t>
    <phoneticPr fontId="2"/>
  </si>
  <si>
    <t>④</t>
    <phoneticPr fontId="2"/>
  </si>
  <si>
    <t>付加断熱層内部熱橋部が</t>
    <rPh sb="0" eb="2">
      <t>フカ</t>
    </rPh>
    <rPh sb="2" eb="4">
      <t>ダンネツ</t>
    </rPh>
    <rPh sb="4" eb="5">
      <t>ソウ</t>
    </rPh>
    <rPh sb="5" eb="7">
      <t>ナイブ</t>
    </rPh>
    <rPh sb="7" eb="10">
      <t>ネッキョウブ</t>
    </rPh>
    <phoneticPr fontId="2"/>
  </si>
  <si>
    <t>「横下地」の場合</t>
    <rPh sb="1" eb="4">
      <t>ヨコシタジ</t>
    </rPh>
    <rPh sb="6" eb="8">
      <t>バアイ</t>
    </rPh>
    <phoneticPr fontId="2"/>
  </si>
  <si>
    <t>充填断熱材＋
付加断熱材</t>
    <rPh sb="0" eb="2">
      <t>ジュウテン</t>
    </rPh>
    <rPh sb="2" eb="4">
      <t>ダンネツ</t>
    </rPh>
    <rPh sb="4" eb="5">
      <t>ザイ</t>
    </rPh>
    <rPh sb="7" eb="11">
      <t>フカダンネツ</t>
    </rPh>
    <rPh sb="11" eb="12">
      <t>ザイ</t>
    </rPh>
    <phoneticPr fontId="2"/>
  </si>
  <si>
    <t>充填断熱材＋
付加断熱熱橋部</t>
    <rPh sb="0" eb="2">
      <t>ジュウテン</t>
    </rPh>
    <rPh sb="2" eb="4">
      <t>ダンネツ</t>
    </rPh>
    <rPh sb="4" eb="5">
      <t>ザイ</t>
    </rPh>
    <rPh sb="7" eb="11">
      <t>フカダンネツ</t>
    </rPh>
    <rPh sb="11" eb="14">
      <t>ネッキョウブ</t>
    </rPh>
    <phoneticPr fontId="2"/>
  </si>
  <si>
    <t>構造部材＋
付加断熱材</t>
    <rPh sb="0" eb="4">
      <t>コウゾウブザイ</t>
    </rPh>
    <rPh sb="6" eb="10">
      <t>フカダンネツ</t>
    </rPh>
    <rPh sb="10" eb="11">
      <t>ザイ</t>
    </rPh>
    <phoneticPr fontId="2"/>
  </si>
  <si>
    <t>構造部材＋
付加断熱熱橋部</t>
    <rPh sb="0" eb="4">
      <t>コウゾウブザイ</t>
    </rPh>
    <rPh sb="6" eb="13">
      <t>フカダンネツネッキョウブ</t>
    </rPh>
    <phoneticPr fontId="2"/>
  </si>
  <si>
    <t>「縦下地」の場合</t>
    <rPh sb="1" eb="2">
      <t>タテ</t>
    </rPh>
    <rPh sb="2" eb="4">
      <t>シタジ</t>
    </rPh>
    <rPh sb="6" eb="8">
      <t>バアイ</t>
    </rPh>
    <phoneticPr fontId="2"/>
  </si>
  <si>
    <t>┌
└</t>
    <phoneticPr fontId="2"/>
  </si>
  <si>
    <t>付加断熱した場合の</t>
    <rPh sb="0" eb="4">
      <t>フカダンネツ</t>
    </rPh>
    <rPh sb="6" eb="8">
      <t>バアイ</t>
    </rPh>
    <phoneticPr fontId="2"/>
  </si>
  <si>
    <t>┐
┘</t>
    <phoneticPr fontId="2"/>
  </si>
  <si>
    <t>屋根</t>
    <rPh sb="0" eb="2">
      <t>ヤネ</t>
    </rPh>
    <phoneticPr fontId="2"/>
  </si>
  <si>
    <t>たる木間断熱材＋
付加断熱材</t>
    <rPh sb="2" eb="3">
      <t>キ</t>
    </rPh>
    <rPh sb="3" eb="4">
      <t>カン</t>
    </rPh>
    <rPh sb="4" eb="6">
      <t>ダンネツ</t>
    </rPh>
    <rPh sb="6" eb="7">
      <t>ザイ</t>
    </rPh>
    <rPh sb="9" eb="13">
      <t>フカダンネツ</t>
    </rPh>
    <rPh sb="13" eb="14">
      <t>ザイ</t>
    </rPh>
    <phoneticPr fontId="2"/>
  </si>
  <si>
    <t>たる木間断熱材＋
付加断熱熱橋部</t>
    <rPh sb="2" eb="3">
      <t>キ</t>
    </rPh>
    <rPh sb="3" eb="4">
      <t>カン</t>
    </rPh>
    <rPh sb="4" eb="6">
      <t>ダンネツ</t>
    </rPh>
    <rPh sb="6" eb="7">
      <t>ザイ</t>
    </rPh>
    <rPh sb="9" eb="13">
      <t>フカダンネツ</t>
    </rPh>
    <rPh sb="13" eb="16">
      <t>ネッキョウブ</t>
    </rPh>
    <phoneticPr fontId="2"/>
  </si>
  <si>
    <t>構造部材＋
付加断熱</t>
    <rPh sb="0" eb="4">
      <t>コウゾウブザイ</t>
    </rPh>
    <rPh sb="6" eb="10">
      <t>フカダンネツ</t>
    </rPh>
    <phoneticPr fontId="2"/>
  </si>
  <si>
    <t>ｄ/λ/1,000
㎡・Ｋ/Ｗ</t>
    <phoneticPr fontId="2"/>
  </si>
  <si>
    <t>－</t>
    <phoneticPr fontId="2"/>
  </si>
  <si>
    <t>の実質熱貫流率　Ｗ/（㎡Ｋ）</t>
    <phoneticPr fontId="2"/>
  </si>
  <si>
    <t>┌
│
└</t>
    <phoneticPr fontId="2"/>
  </si>
  <si>
    <t>枠組壁工法　外壁</t>
    <rPh sb="0" eb="5">
      <t>ワクグミカベコウホウ</t>
    </rPh>
    <rPh sb="6" eb="8">
      <t>ガイヘキ</t>
    </rPh>
    <phoneticPr fontId="2"/>
  </si>
  <si>
    <t>┐
│
┘</t>
    <phoneticPr fontId="2"/>
  </si>
  <si>
    <t>①</t>
    <phoneticPr fontId="2"/>
  </si>
  <si>
    <t>②</t>
    <phoneticPr fontId="2"/>
  </si>
  <si>
    <t>④</t>
    <phoneticPr fontId="2"/>
  </si>
  <si>
    <t>⑤</t>
    <phoneticPr fontId="2"/>
  </si>
  <si>
    <t>⑥</t>
    <phoneticPr fontId="2"/>
  </si>
  <si>
    <t>まぐさ＋
付加断熱材</t>
    <rPh sb="5" eb="9">
      <t>フカダンネツ</t>
    </rPh>
    <rPh sb="9" eb="10">
      <t>ザイ</t>
    </rPh>
    <phoneticPr fontId="2"/>
  </si>
  <si>
    <t>まぐさ＋
付加断熱熱橋部</t>
    <rPh sb="5" eb="12">
      <t>フカダンネツネッキョウブ</t>
    </rPh>
    <phoneticPr fontId="2"/>
  </si>
  <si>
    <t>－</t>
    <phoneticPr fontId="2"/>
  </si>
  <si>
    <t>の実質熱貫流率　Ｗ/（㎡Ｋ）</t>
    <phoneticPr fontId="2"/>
  </si>
  <si>
    <t>⑤</t>
    <phoneticPr fontId="2"/>
  </si>
  <si>
    <t>ｄ/λ/1,000
㎡・Ｋ/Ｗ</t>
    <phoneticPr fontId="2"/>
  </si>
  <si>
    <r>
      <t>ΨFJ =1.80-1.36(R</t>
    </r>
    <r>
      <rPr>
        <vertAlign val="subscript"/>
        <sz val="10"/>
        <rFont val="HG丸ｺﾞｼｯｸM-PRO"/>
        <family val="3"/>
        <charset val="128"/>
      </rPr>
      <t>1</t>
    </r>
    <r>
      <rPr>
        <sz val="10"/>
        <rFont val="HG丸ｺﾞｼｯｸM-PRO"/>
        <family val="3"/>
        <charset val="128"/>
      </rPr>
      <t>(H</t>
    </r>
    <r>
      <rPr>
        <vertAlign val="subscript"/>
        <sz val="10"/>
        <rFont val="HG丸ｺﾞｼｯｸM-PRO"/>
        <family val="3"/>
        <charset val="128"/>
      </rPr>
      <t>1</t>
    </r>
    <r>
      <rPr>
        <sz val="10"/>
        <rFont val="HG丸ｺﾞｼｯｸM-PRO"/>
        <family val="3"/>
        <charset val="128"/>
      </rPr>
      <t>+W</t>
    </r>
    <r>
      <rPr>
        <vertAlign val="subscript"/>
        <sz val="10"/>
        <rFont val="HG丸ｺﾞｼｯｸM-PRO"/>
        <family val="3"/>
        <charset val="128"/>
      </rPr>
      <t>1</t>
    </r>
    <r>
      <rPr>
        <sz val="10"/>
        <rFont val="HG丸ｺﾞｼｯｸM-PRO"/>
        <family val="3"/>
        <charset val="128"/>
      </rPr>
      <t>)+R</t>
    </r>
    <r>
      <rPr>
        <vertAlign val="subscript"/>
        <sz val="10"/>
        <rFont val="HG丸ｺﾞｼｯｸM-PRO"/>
        <family val="3"/>
        <charset val="128"/>
      </rPr>
      <t>4</t>
    </r>
    <r>
      <rPr>
        <sz val="10"/>
        <rFont val="HG丸ｺﾞｼｯｸM-PRO"/>
        <family val="3"/>
        <charset val="128"/>
      </rPr>
      <t>(H</t>
    </r>
    <r>
      <rPr>
        <vertAlign val="subscript"/>
        <sz val="10"/>
        <rFont val="HG丸ｺﾞｼｯｸM-PRO"/>
        <family val="3"/>
        <charset val="128"/>
      </rPr>
      <t>1</t>
    </r>
    <r>
      <rPr>
        <sz val="10"/>
        <rFont val="HG丸ｺﾞｼｯｸM-PRO"/>
        <family val="3"/>
        <charset val="128"/>
      </rPr>
      <t>-H</t>
    </r>
    <r>
      <rPr>
        <vertAlign val="subscript"/>
        <sz val="10"/>
        <rFont val="HG丸ｺﾞｼｯｸM-PRO"/>
        <family val="3"/>
        <charset val="128"/>
      </rPr>
      <t>2</t>
    </r>
    <r>
      <rPr>
        <sz val="10"/>
        <rFont val="HG丸ｺﾞｼｯｸM-PRO"/>
        <family val="3"/>
        <charset val="128"/>
      </rPr>
      <t>)）</t>
    </r>
    <r>
      <rPr>
        <vertAlign val="superscript"/>
        <sz val="10"/>
        <rFont val="HG丸ｺﾞｼｯｸM-PRO"/>
        <family val="3"/>
        <charset val="128"/>
      </rPr>
      <t>0.15</t>
    </r>
    <r>
      <rPr>
        <sz val="10"/>
        <rFont val="HG丸ｺﾞｼｯｸM-PRO"/>
        <family val="3"/>
        <charset val="128"/>
      </rPr>
      <t>-0.01(6.14-R</t>
    </r>
    <r>
      <rPr>
        <vertAlign val="subscript"/>
        <sz val="10"/>
        <rFont val="HG丸ｺﾞｼｯｸM-PRO"/>
        <family val="3"/>
        <charset val="128"/>
      </rPr>
      <t>1</t>
    </r>
    <r>
      <rPr>
        <sz val="10"/>
        <rFont val="HG丸ｺﾞｼｯｸM-PRO"/>
        <family val="3"/>
        <charset val="128"/>
      </rPr>
      <t>)((R</t>
    </r>
    <r>
      <rPr>
        <vertAlign val="subscript"/>
        <sz val="10"/>
        <rFont val="HG丸ｺﾞｼｯｸM-PRO"/>
        <family val="3"/>
        <charset val="128"/>
      </rPr>
      <t>2</t>
    </r>
    <r>
      <rPr>
        <sz val="10"/>
        <rFont val="HG丸ｺﾞｼｯｸM-PRO"/>
        <family val="3"/>
        <charset val="128"/>
      </rPr>
      <t>+0.5R</t>
    </r>
    <r>
      <rPr>
        <vertAlign val="subscript"/>
        <sz val="10"/>
        <rFont val="HG丸ｺﾞｼｯｸM-PRO"/>
        <family val="3"/>
        <charset val="128"/>
      </rPr>
      <t>3)</t>
    </r>
    <r>
      <rPr>
        <sz val="10"/>
        <rFont val="HG丸ｺﾞｼｯｸM-PRO"/>
        <family val="3"/>
        <charset val="128"/>
      </rPr>
      <t>W)</t>
    </r>
    <r>
      <rPr>
        <vertAlign val="superscript"/>
        <sz val="10"/>
        <rFont val="HG丸ｺﾞｼｯｸM-PRO"/>
        <family val="3"/>
        <charset val="128"/>
      </rPr>
      <t>0.5</t>
    </r>
  </si>
  <si>
    <r>
      <t>R</t>
    </r>
    <r>
      <rPr>
        <vertAlign val="subscript"/>
        <sz val="10"/>
        <rFont val="HG丸ｺﾞｼｯｸM-PRO"/>
        <family val="3"/>
        <charset val="128"/>
      </rPr>
      <t>1</t>
    </r>
    <r>
      <rPr>
        <sz val="10"/>
        <rFont val="HG丸ｺﾞｼｯｸM-PRO"/>
        <family val="3"/>
        <charset val="128"/>
      </rPr>
      <t>+R</t>
    </r>
    <r>
      <rPr>
        <vertAlign val="subscript"/>
        <sz val="10"/>
        <rFont val="HG丸ｺﾞｼｯｸM-PRO"/>
        <family val="3"/>
        <charset val="128"/>
      </rPr>
      <t xml:space="preserve">4 </t>
    </r>
    <r>
      <rPr>
        <sz val="10"/>
        <rFont val="HG丸ｺﾞｼｯｸM-PRO"/>
        <family val="3"/>
        <charset val="128"/>
      </rPr>
      <t>≧ 3</t>
    </r>
  </si>
  <si>
    <r>
      <t>Ψ</t>
    </r>
    <r>
      <rPr>
        <vertAlign val="subscript"/>
        <sz val="10"/>
        <rFont val="HG丸ｺﾞｼｯｸM-PRO"/>
        <family val="3"/>
        <charset val="128"/>
      </rPr>
      <t>FJ</t>
    </r>
    <r>
      <rPr>
        <sz val="10"/>
        <rFont val="HG丸ｺﾞｼｯｸM-PRO"/>
        <family val="3"/>
        <charset val="128"/>
      </rPr>
      <t xml:space="preserve"> = 1.80-1.47（R</t>
    </r>
    <r>
      <rPr>
        <vertAlign val="subscript"/>
        <sz val="10"/>
        <rFont val="HG丸ｺﾞｼｯｸM-PRO"/>
        <family val="3"/>
        <charset val="128"/>
      </rPr>
      <t>1</t>
    </r>
    <r>
      <rPr>
        <sz val="10"/>
        <rFont val="HG丸ｺﾞｼｯｸM-PRO"/>
        <family val="3"/>
        <charset val="128"/>
      </rPr>
      <t>+R</t>
    </r>
    <r>
      <rPr>
        <vertAlign val="subscript"/>
        <sz val="10"/>
        <rFont val="HG丸ｺﾞｼｯｸM-PRO"/>
        <family val="3"/>
        <charset val="128"/>
      </rPr>
      <t>4</t>
    </r>
    <r>
      <rPr>
        <sz val="10"/>
        <rFont val="HG丸ｺﾞｼｯｸM-PRO"/>
        <family val="3"/>
        <charset val="128"/>
      </rPr>
      <t>）</t>
    </r>
    <r>
      <rPr>
        <vertAlign val="superscript"/>
        <sz val="10"/>
        <rFont val="HG丸ｺﾞｼｯｸM-PRO"/>
        <family val="3"/>
        <charset val="128"/>
      </rPr>
      <t>0.08</t>
    </r>
  </si>
  <si>
    <r>
      <t>R</t>
    </r>
    <r>
      <rPr>
        <vertAlign val="subscript"/>
        <sz val="10"/>
        <rFont val="HG丸ｺﾞｼｯｸM-PRO"/>
        <family val="3"/>
        <charset val="128"/>
      </rPr>
      <t>1</t>
    </r>
    <r>
      <rPr>
        <sz val="10"/>
        <rFont val="HG丸ｺﾞｼｯｸM-PRO"/>
        <family val="3"/>
        <charset val="128"/>
      </rPr>
      <t>+R</t>
    </r>
    <r>
      <rPr>
        <vertAlign val="subscript"/>
        <sz val="10"/>
        <rFont val="HG丸ｺﾞｼｯｸM-PRO"/>
        <family val="3"/>
        <charset val="128"/>
      </rPr>
      <t xml:space="preserve">4 </t>
    </r>
    <r>
      <rPr>
        <sz val="10"/>
        <rFont val="HG丸ｺﾞｼｯｸM-PRO"/>
        <family val="3"/>
        <charset val="128"/>
      </rPr>
      <t>＜ 3</t>
    </r>
  </si>
  <si>
    <r>
      <t>Ψ</t>
    </r>
    <r>
      <rPr>
        <vertAlign val="subscript"/>
        <sz val="10"/>
        <rFont val="HG丸ｺﾞｼｯｸM-PRO"/>
        <family val="3"/>
        <charset val="128"/>
      </rPr>
      <t xml:space="preserve">FJ </t>
    </r>
    <r>
      <rPr>
        <sz val="10"/>
        <rFont val="HG丸ｺﾞｼｯｸM-PRO"/>
        <family val="3"/>
        <charset val="128"/>
      </rPr>
      <t>= 1.80-1.36（R</t>
    </r>
    <r>
      <rPr>
        <vertAlign val="subscript"/>
        <sz val="10"/>
        <rFont val="HG丸ｺﾞｼｯｸM-PRO"/>
        <family val="3"/>
        <charset val="128"/>
      </rPr>
      <t>1</t>
    </r>
    <r>
      <rPr>
        <sz val="10"/>
        <rFont val="HG丸ｺﾞｼｯｸM-PRO"/>
        <family val="3"/>
        <charset val="128"/>
      </rPr>
      <t>+R</t>
    </r>
    <r>
      <rPr>
        <vertAlign val="subscript"/>
        <sz val="10"/>
        <rFont val="HG丸ｺﾞｼｯｸM-PRO"/>
        <family val="3"/>
        <charset val="128"/>
      </rPr>
      <t>4</t>
    </r>
    <r>
      <rPr>
        <sz val="10"/>
        <rFont val="HG丸ｺﾞｼｯｸM-PRO"/>
        <family val="3"/>
        <charset val="128"/>
      </rPr>
      <t>）</t>
    </r>
    <r>
      <rPr>
        <vertAlign val="superscript"/>
        <sz val="10"/>
        <rFont val="HG丸ｺﾞｼｯｸM-PRO"/>
        <family val="3"/>
        <charset val="128"/>
      </rPr>
      <t>0.15</t>
    </r>
  </si>
  <si>
    <r>
      <t>H</t>
    </r>
    <r>
      <rPr>
        <vertAlign val="subscript"/>
        <sz val="10"/>
        <rFont val="HG丸ｺﾞｼｯｸM-PRO"/>
        <family val="3"/>
        <charset val="128"/>
      </rPr>
      <t>1</t>
    </r>
  </si>
  <si>
    <r>
      <t>H</t>
    </r>
    <r>
      <rPr>
        <vertAlign val="subscript"/>
        <sz val="10"/>
        <rFont val="HG丸ｺﾞｼｯｸM-PRO"/>
        <family val="3"/>
        <charset val="128"/>
      </rPr>
      <t>2</t>
    </r>
  </si>
  <si>
    <r>
      <t>W</t>
    </r>
    <r>
      <rPr>
        <vertAlign val="subscript"/>
        <sz val="10"/>
        <rFont val="HG丸ｺﾞｼｯｸM-PRO"/>
        <family val="3"/>
        <charset val="128"/>
      </rPr>
      <t>1</t>
    </r>
  </si>
  <si>
    <t>W</t>
  </si>
  <si>
    <t>の実質熱貫流率　Ｗ/（㎡Ｋ）</t>
    <phoneticPr fontId="2"/>
  </si>
  <si>
    <t>（</t>
    <phoneticPr fontId="2"/>
  </si>
  <si>
    <t>）</t>
    <phoneticPr fontId="2"/>
  </si>
  <si>
    <t>ｄ/λ/1,000
㎡・Ｋ/Ｗ</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</si>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</sst>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_ "/>
    <numFmt numFmtId="177" formatCode="0.000"/>
    <numFmt numFmtId="178" formatCode="0.0"/>
  </numFmts>
  <fonts count="17" x14ac:knownFonts="1">
    <font>
      <sz val="11"/>
      <name val="ＭＳ Ｐゴシック"/>
      <family val="3"/>
      <charset val="128"/>
    </font>
    <font>
      <sz val="10"/>
      <name val="ＭＳ 明朝"/>
      <family val="1"/>
      <charset val="128"/>
    </font>
    <font>
      <sz val="6"/>
      <name val="ＭＳ Ｐゴシック"/>
      <family val="3"/>
      <charset val="128"/>
    </font>
    <font>
      <sz val="10"/>
      <name val="HG丸ｺﾞｼｯｸM-PRO"/>
      <family val="3"/>
      <charset val="128"/>
    </font>
    <font>
      <sz val="11"/>
      <name val="HG丸ｺﾞｼｯｸM-PRO"/>
      <family val="3"/>
      <charset val="128"/>
    </font>
    <font>
      <b/>
      <sz val="10"/>
      <name val="HG丸ｺﾞｼｯｸM-PRO"/>
      <family val="3"/>
      <charset val="128"/>
    </font>
    <font>
      <sz val="8"/>
      <name val="HG丸ｺﾞｼｯｸM-PRO"/>
      <family val="3"/>
      <charset val="128"/>
    </font>
    <font>
      <sz val="12"/>
      <name val="HG丸ｺﾞｼｯｸM-PRO"/>
      <family val="3"/>
      <charset val="128"/>
    </font>
    <font>
      <sz val="10"/>
      <name val="メイリオ"/>
      <family val="3"/>
      <charset val="128"/>
    </font>
    <font>
      <sz val="10"/>
      <color theme="0"/>
      <name val="メイリオ"/>
      <family val="3"/>
      <charset val="128"/>
    </font>
    <font>
      <sz val="16"/>
      <name val="HG丸ｺﾞｼｯｸM-PRO"/>
      <family val="3"/>
      <charset val="128"/>
    </font>
    <font>
      <vertAlign val="subscript"/>
      <sz val="10"/>
      <name val="HG丸ｺﾞｼｯｸM-PRO"/>
      <family val="3"/>
      <charset val="128"/>
    </font>
    <font>
      <sz val="10"/>
      <color theme="0"/>
      <name val="HG丸ｺﾞｼｯｸM-PRO"/>
      <family val="3"/>
      <charset val="128"/>
    </font>
    <font>
      <b/>
      <sz val="16"/>
      <name val="HG丸ｺﾞｼｯｸM-PRO"/>
      <family val="3"/>
      <charset val="128"/>
    </font>
    <font>
      <sz val="9"/>
      <name val="HG丸ｺﾞｼｯｸM-PRO"/>
      <family val="3"/>
      <charset val="128"/>
    </font>
    <font>
      <b/>
      <sz val="11"/>
      <name val="HG丸ｺﾞｼｯｸM-PRO"/>
      <family val="3"/>
      <charset val="128"/>
    </font>
    <font>
      <vertAlign val="superscript"/>
      <sz val="10"/>
      <name val="HG丸ｺﾞｼｯｸM-PRO"/>
      <family val="3"/>
      <charset val="128"/>
    </font>
  </fonts>
  <fills count="5">
    <fill>
      <patternFill patternType="none"/>
    </fill>
    <fill>
      <patternFill patternType="gray125"/>
    </fill>
    <fill>
      <patternFill patternType="solid">
        <fgColor rgb="FFFFFF99"/>
        <bgColor indexed="64"/>
      </patternFill>
    </fill>
    <fill>
      <patternFill patternType="solid">
        <fgColor rgb="FF99CCFF"/>
        <bgColor indexed="64"/>
      </patternFill>
    </fill>
    <fill>
      <patternFill patternType="solid">
        <fgColor theme="0" tint="-0.24994659260841701"/>
        <bgColor indexed="64"/>
      </patternFill>
    </fill>
  </fills>
  <borders count="82">
    <border>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s>
  <cellStyleXfs count="2">
    <xf numFmtId="0" fontId="0" fillId="0" borderId="0"/>
    <xf numFmtId="0" fontId="1" fillId="0" borderId="0"/>
  </cellStyleXfs>
  <cellXfs count="333">
    <xf numFmtId="0" fontId="0" fillId="0" borderId="0" xfId="0"/>
    <xf numFmtId="2" fontId="7" fillId="0" borderId="0" xfId="0" applyNumberFormat="1" applyFont="1" applyAlignment="1" applyProtection="1">
      <alignment vertical="center"/>
    </xf>
    <xf numFmtId="0" fontId="3" fillId="0" borderId="0" xfId="0" applyFont="1" applyAlignment="1" applyProtection="1">
      <alignment vertical="center"/>
    </xf>
    <xf numFmtId="0" fontId="1" fillId="0" borderId="0" xfId="0" applyFont="1" applyAlignment="1" applyProtection="1">
      <alignment vertical="center"/>
    </xf>
    <xf numFmtId="2" fontId="4" fillId="0" borderId="0" xfId="0" applyNumberFormat="1"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177" fontId="3" fillId="0" borderId="4" xfId="0" applyNumberFormat="1" applyFont="1" applyBorder="1" applyAlignment="1" applyProtection="1">
      <alignment vertical="center"/>
    </xf>
    <xf numFmtId="177" fontId="3" fillId="0" borderId="1" xfId="0" applyNumberFormat="1" applyFont="1" applyBorder="1" applyAlignment="1" applyProtection="1">
      <alignment vertical="center"/>
    </xf>
    <xf numFmtId="0" fontId="3" fillId="0" borderId="0" xfId="0" applyFont="1" applyBorder="1" applyAlignment="1" applyProtection="1">
      <alignment vertical="center"/>
    </xf>
    <xf numFmtId="0" fontId="3" fillId="0" borderId="42" xfId="0" applyFont="1" applyBorder="1" applyAlignment="1" applyProtection="1">
      <alignment vertical="center"/>
    </xf>
    <xf numFmtId="177" fontId="3" fillId="0" borderId="0" xfId="0" applyNumberFormat="1" applyFont="1" applyBorder="1" applyAlignment="1" applyProtection="1">
      <alignment vertical="center"/>
    </xf>
    <xf numFmtId="177" fontId="3" fillId="0" borderId="0" xfId="0" applyNumberFormat="1" applyFont="1" applyBorder="1" applyAlignment="1" applyProtection="1">
      <alignment horizontal="center" vertical="center"/>
    </xf>
    <xf numFmtId="2" fontId="3" fillId="0" borderId="0" xfId="0" applyNumberFormat="1" applyFont="1" applyAlignment="1" applyProtection="1">
      <alignment vertical="center"/>
    </xf>
    <xf numFmtId="0" fontId="3" fillId="0" borderId="0" xfId="0" applyFont="1" applyAlignment="1" applyProtection="1"/>
    <xf numFmtId="0" fontId="3" fillId="0" borderId="28" xfId="0" applyFont="1" applyBorder="1" applyAlignment="1" applyProtection="1">
      <alignment vertical="center"/>
    </xf>
    <xf numFmtId="0" fontId="3" fillId="0" borderId="5" xfId="0" applyFont="1" applyBorder="1" applyAlignment="1" applyProtection="1">
      <alignment vertical="center"/>
    </xf>
    <xf numFmtId="0" fontId="3" fillId="0" borderId="4" xfId="0" applyFont="1" applyBorder="1" applyAlignment="1" applyProtection="1">
      <alignment vertical="center"/>
    </xf>
    <xf numFmtId="0" fontId="3" fillId="0" borderId="37" xfId="0" applyFont="1" applyBorder="1" applyAlignment="1" applyProtection="1">
      <alignment vertical="center"/>
    </xf>
    <xf numFmtId="0" fontId="3" fillId="0" borderId="38" xfId="0" applyFont="1" applyBorder="1" applyAlignment="1" applyProtection="1">
      <alignment vertical="center"/>
    </xf>
    <xf numFmtId="0" fontId="3" fillId="0" borderId="39" xfId="0" applyFont="1" applyBorder="1" applyAlignment="1" applyProtection="1">
      <alignment vertical="center"/>
    </xf>
    <xf numFmtId="0" fontId="3" fillId="0" borderId="32" xfId="0" applyFont="1" applyBorder="1" applyAlignment="1" applyProtection="1">
      <alignment vertical="center"/>
    </xf>
    <xf numFmtId="0" fontId="3" fillId="0" borderId="41" xfId="0" applyFont="1" applyBorder="1" applyAlignment="1" applyProtection="1">
      <alignment vertical="center"/>
    </xf>
    <xf numFmtId="0" fontId="3" fillId="0" borderId="29" xfId="0" applyFont="1" applyBorder="1" applyAlignment="1" applyProtection="1">
      <alignment vertical="center"/>
    </xf>
    <xf numFmtId="0" fontId="3" fillId="0" borderId="40" xfId="0" applyFont="1" applyBorder="1" applyAlignment="1" applyProtection="1">
      <alignment vertical="center"/>
    </xf>
    <xf numFmtId="0" fontId="12" fillId="0" borderId="0" xfId="0" applyFont="1" applyAlignment="1" applyProtection="1">
      <alignment vertical="center"/>
    </xf>
    <xf numFmtId="0" fontId="4" fillId="0" borderId="0" xfId="0" applyFont="1" applyProtection="1"/>
    <xf numFmtId="0" fontId="3" fillId="0" borderId="0" xfId="0" applyFont="1" applyFill="1" applyProtection="1"/>
    <xf numFmtId="0" fontId="3" fillId="0" borderId="0" xfId="0" applyFont="1" applyFill="1" applyAlignment="1" applyProtection="1">
      <alignment vertical="center"/>
    </xf>
    <xf numFmtId="0" fontId="3" fillId="0" borderId="0" xfId="0" applyFont="1" applyProtection="1"/>
    <xf numFmtId="0" fontId="3" fillId="0" borderId="42" xfId="0" applyFont="1" applyFill="1" applyBorder="1" applyAlignment="1" applyProtection="1">
      <alignment vertical="center"/>
    </xf>
    <xf numFmtId="0" fontId="3" fillId="0" borderId="39"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50" xfId="0" applyFont="1" applyFill="1" applyBorder="1" applyAlignment="1" applyProtection="1">
      <alignment horizontal="center" vertical="center" shrinkToFit="1"/>
    </xf>
    <xf numFmtId="0" fontId="3" fillId="0" borderId="39"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xf>
    <xf numFmtId="0" fontId="3" fillId="0" borderId="18" xfId="0" applyFont="1" applyFill="1" applyBorder="1" applyAlignment="1" applyProtection="1">
      <alignment vertical="center"/>
    </xf>
    <xf numFmtId="0" fontId="3" fillId="0" borderId="39" xfId="0" applyFont="1" applyFill="1" applyBorder="1" applyAlignment="1" applyProtection="1">
      <alignment vertical="center"/>
    </xf>
    <xf numFmtId="176" fontId="3" fillId="0" borderId="18" xfId="0" applyNumberFormat="1" applyFont="1" applyFill="1" applyBorder="1" applyAlignment="1" applyProtection="1">
      <alignment horizontal="center" vertical="center" shrinkToFit="1"/>
    </xf>
    <xf numFmtId="0" fontId="3" fillId="4" borderId="0" xfId="0" applyFont="1" applyFill="1" applyAlignment="1" applyProtection="1">
      <alignment vertical="center"/>
    </xf>
    <xf numFmtId="0" fontId="3" fillId="0" borderId="0" xfId="0" applyFont="1" applyAlignment="1" applyProtection="1">
      <alignment horizontal="center" vertical="center" shrinkToFit="1"/>
    </xf>
    <xf numFmtId="177" fontId="3" fillId="0" borderId="0" xfId="0" applyNumberFormat="1" applyFont="1" applyFill="1" applyBorder="1" applyAlignment="1" applyProtection="1">
      <alignment horizontal="center" vertical="center"/>
    </xf>
    <xf numFmtId="2" fontId="4" fillId="0" borderId="0" xfId="0" applyNumberFormat="1" applyFont="1" applyFill="1" applyAlignment="1" applyProtection="1">
      <alignmen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3" fillId="0" borderId="0" xfId="0" applyFont="1" applyFill="1" applyBorder="1" applyAlignment="1" applyProtection="1">
      <alignment horizontal="center" vertical="center" wrapText="1"/>
    </xf>
    <xf numFmtId="176" fontId="3" fillId="0" borderId="0" xfId="0" applyNumberFormat="1" applyFont="1" applyFill="1" applyBorder="1" applyAlignment="1" applyProtection="1">
      <alignment horizontal="center" vertical="center" shrinkToFit="1"/>
    </xf>
    <xf numFmtId="177" fontId="3" fillId="0" borderId="5" xfId="0" applyNumberFormat="1" applyFont="1" applyBorder="1" applyAlignment="1" applyProtection="1">
      <alignment vertical="center"/>
    </xf>
    <xf numFmtId="177" fontId="3" fillId="0" borderId="2" xfId="0" applyNumberFormat="1" applyFont="1" applyBorder="1" applyAlignment="1" applyProtection="1">
      <alignment vertical="center"/>
    </xf>
    <xf numFmtId="0" fontId="3" fillId="0" borderId="18" xfId="0" applyFont="1" applyFill="1" applyBorder="1" applyAlignment="1" applyProtection="1">
      <alignment horizontal="center" vertical="center"/>
    </xf>
    <xf numFmtId="0" fontId="3" fillId="0" borderId="0" xfId="0" applyFont="1" applyAlignment="1" applyProtection="1">
      <alignment horizontal="center" vertical="center"/>
    </xf>
    <xf numFmtId="2" fontId="7" fillId="2" borderId="18" xfId="0" applyNumberFormat="1" applyFont="1" applyFill="1" applyBorder="1" applyAlignment="1" applyProtection="1">
      <alignment horizontal="center" vertical="center"/>
    </xf>
    <xf numFmtId="2" fontId="7" fillId="3" borderId="18" xfId="0" applyNumberFormat="1" applyFont="1" applyFill="1" applyBorder="1" applyAlignment="1" applyProtection="1">
      <alignment horizontal="center" vertical="center"/>
    </xf>
    <xf numFmtId="0" fontId="4" fillId="0" borderId="0" xfId="0" applyFont="1" applyAlignment="1" applyProtection="1">
      <alignment vertical="center"/>
    </xf>
    <xf numFmtId="2" fontId="4" fillId="0" borderId="0" xfId="0" applyNumberFormat="1" applyFont="1" applyAlignment="1" applyProtection="1"/>
    <xf numFmtId="0" fontId="3" fillId="0" borderId="14" xfId="0" applyFont="1" applyBorder="1" applyAlignment="1" applyProtection="1">
      <alignment vertical="center"/>
    </xf>
    <xf numFmtId="0" fontId="13" fillId="0" borderId="32" xfId="0" applyFont="1" applyBorder="1" applyAlignment="1" applyProtection="1">
      <alignment vertical="center"/>
    </xf>
    <xf numFmtId="0" fontId="13" fillId="0" borderId="24" xfId="0" applyFont="1" applyBorder="1" applyAlignment="1" applyProtection="1">
      <alignment vertical="center"/>
    </xf>
    <xf numFmtId="0" fontId="13" fillId="0" borderId="0" xfId="0" applyFont="1" applyBorder="1" applyAlignment="1" applyProtection="1">
      <alignment vertical="center"/>
    </xf>
    <xf numFmtId="0" fontId="13" fillId="0" borderId="30" xfId="0" applyFont="1" applyBorder="1" applyAlignment="1" applyProtection="1">
      <alignment vertical="center"/>
    </xf>
    <xf numFmtId="0" fontId="13" fillId="0" borderId="42" xfId="0" applyFont="1" applyBorder="1" applyAlignment="1" applyProtection="1">
      <alignment vertical="center"/>
    </xf>
    <xf numFmtId="0" fontId="5" fillId="0" borderId="57" xfId="0" applyFont="1" applyBorder="1" applyAlignment="1" applyProtection="1">
      <alignment vertical="center"/>
    </xf>
    <xf numFmtId="0" fontId="5" fillId="0" borderId="58" xfId="0" applyFont="1" applyBorder="1" applyAlignment="1" applyProtection="1">
      <alignment vertical="center"/>
    </xf>
    <xf numFmtId="177" fontId="3" fillId="0" borderId="5" xfId="0" applyNumberFormat="1" applyFont="1" applyBorder="1" applyAlignment="1" applyProtection="1">
      <alignment vertical="center"/>
    </xf>
    <xf numFmtId="177" fontId="3" fillId="0" borderId="2" xfId="0" applyNumberFormat="1" applyFont="1" applyBorder="1" applyAlignment="1" applyProtection="1">
      <alignment vertical="center"/>
    </xf>
    <xf numFmtId="0" fontId="8" fillId="0" borderId="32" xfId="0" applyFont="1" applyBorder="1" applyAlignment="1" applyProtection="1">
      <alignment vertical="center"/>
    </xf>
    <xf numFmtId="0" fontId="8" fillId="0" borderId="31" xfId="0" applyFont="1" applyBorder="1" applyAlignment="1" applyProtection="1">
      <alignment vertical="center"/>
    </xf>
    <xf numFmtId="0" fontId="8" fillId="0" borderId="0" xfId="0" applyFont="1" applyAlignment="1" applyProtection="1">
      <alignment horizontal="center" vertical="center"/>
    </xf>
    <xf numFmtId="0" fontId="8" fillId="0" borderId="57" xfId="0" applyFont="1" applyBorder="1" applyAlignment="1" applyProtection="1">
      <alignment vertical="center"/>
    </xf>
    <xf numFmtId="0" fontId="8" fillId="0" borderId="58" xfId="0" applyFont="1" applyBorder="1" applyAlignment="1" applyProtection="1">
      <alignment vertical="center"/>
    </xf>
    <xf numFmtId="0" fontId="8" fillId="0" borderId="24" xfId="0" applyFont="1" applyBorder="1" applyAlignment="1" applyProtection="1">
      <alignment vertical="center"/>
    </xf>
    <xf numFmtId="0" fontId="8" fillId="0" borderId="0" xfId="0" applyFont="1" applyBorder="1" applyAlignment="1" applyProtection="1">
      <alignment vertical="center"/>
    </xf>
    <xf numFmtId="177" fontId="3" fillId="0" borderId="14" xfId="0" applyNumberFormat="1" applyFont="1" applyBorder="1" applyAlignment="1" applyProtection="1">
      <alignment vertical="center"/>
    </xf>
    <xf numFmtId="177" fontId="3" fillId="0" borderId="32" xfId="0" applyNumberFormat="1" applyFont="1" applyBorder="1" applyAlignment="1" applyProtection="1">
      <alignment vertical="center"/>
    </xf>
    <xf numFmtId="177" fontId="3" fillId="0" borderId="5" xfId="0" applyNumberFormat="1" applyFont="1" applyBorder="1" applyAlignment="1" applyProtection="1">
      <alignment vertical="center"/>
    </xf>
    <xf numFmtId="177" fontId="3" fillId="0" borderId="2" xfId="0" applyNumberFormat="1" applyFont="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3" fillId="0" borderId="0" xfId="0" applyFont="1" applyFill="1" applyProtection="1"/>
    <xf numFmtId="0" fontId="3" fillId="0" borderId="0" xfId="0" applyFont="1" applyFill="1" applyAlignment="1" applyProtection="1">
      <alignment vertical="center"/>
    </xf>
    <xf numFmtId="0" fontId="3" fillId="0" borderId="0" xfId="0" applyFont="1" applyProtection="1"/>
    <xf numFmtId="0" fontId="3" fillId="0" borderId="0" xfId="0" applyFont="1" applyAlignment="1" applyProtection="1">
      <alignment horizontal="left" vertical="center" indent="1"/>
    </xf>
    <xf numFmtId="178" fontId="3" fillId="0" borderId="18" xfId="0" applyNumberFormat="1" applyFont="1" applyFill="1" applyBorder="1" applyAlignment="1" applyProtection="1">
      <alignment vertical="center"/>
    </xf>
    <xf numFmtId="0" fontId="3" fillId="0" borderId="18" xfId="0" applyFont="1" applyFill="1" applyBorder="1" applyAlignment="1" applyProtection="1">
      <alignment horizontal="center" vertical="center" wrapText="1"/>
    </xf>
    <xf numFmtId="0" fontId="3" fillId="0" borderId="18"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76" fontId="3" fillId="0" borderId="0" xfId="0" applyNumberFormat="1" applyFont="1" applyFill="1" applyBorder="1" applyAlignment="1" applyProtection="1">
      <alignment horizontal="center" vertical="center" shrinkToFit="1"/>
    </xf>
    <xf numFmtId="0" fontId="3" fillId="0" borderId="18" xfId="0" applyFont="1" applyBorder="1" applyAlignment="1" applyProtection="1">
      <alignment vertical="center"/>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13" fillId="0" borderId="3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2" xfId="0" applyFont="1" applyBorder="1" applyAlignment="1" applyProtection="1">
      <alignment horizontal="center" vertical="center"/>
    </xf>
    <xf numFmtId="0" fontId="3" fillId="0" borderId="0" xfId="0" applyFont="1" applyAlignment="1" applyProtection="1">
      <alignment horizontal="center" vertical="center"/>
    </xf>
    <xf numFmtId="2" fontId="10" fillId="0" borderId="0" xfId="0" applyNumberFormat="1" applyFont="1" applyAlignment="1" applyProtection="1">
      <alignment horizontal="left" vertical="center"/>
    </xf>
    <xf numFmtId="0" fontId="3" fillId="2" borderId="44" xfId="0" applyFont="1" applyFill="1" applyBorder="1" applyAlignment="1" applyProtection="1">
      <alignment horizontal="center" vertical="center" shrinkToFit="1"/>
      <protection locked="0"/>
    </xf>
    <xf numFmtId="0" fontId="3" fillId="2" borderId="67" xfId="0" applyFont="1" applyFill="1" applyBorder="1" applyAlignment="1" applyProtection="1">
      <alignment horizontal="center" vertical="center" shrinkToFit="1"/>
      <protection locked="0"/>
    </xf>
    <xf numFmtId="0" fontId="3" fillId="2" borderId="51" xfId="0" applyFont="1" applyFill="1" applyBorder="1" applyAlignment="1" applyProtection="1">
      <alignment horizontal="center" vertical="center" shrinkToFit="1"/>
      <protection locked="0"/>
    </xf>
    <xf numFmtId="0" fontId="3" fillId="2" borderId="45" xfId="0" applyFont="1" applyFill="1" applyBorder="1" applyAlignment="1" applyProtection="1">
      <alignment horizontal="center" vertical="center" shrinkToFit="1"/>
      <protection locked="0"/>
    </xf>
    <xf numFmtId="0" fontId="3" fillId="2" borderId="68"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xf>
    <xf numFmtId="0" fontId="4" fillId="0" borderId="68" xfId="0" applyFont="1" applyBorder="1" applyAlignment="1" applyProtection="1">
      <alignment horizontal="center" vertical="center" shrinkToFit="1"/>
    </xf>
    <xf numFmtId="0" fontId="4" fillId="0" borderId="52" xfId="0" applyFont="1" applyBorder="1" applyAlignment="1" applyProtection="1">
      <alignment horizontal="center" vertical="center" shrinkToFit="1"/>
    </xf>
    <xf numFmtId="0" fontId="3" fillId="0" borderId="46" xfId="0" applyFont="1" applyFill="1" applyBorder="1" applyAlignment="1" applyProtection="1">
      <alignment horizontal="center" vertical="center" shrinkToFit="1"/>
    </xf>
    <xf numFmtId="0" fontId="4" fillId="0" borderId="69" xfId="0" applyFont="1" applyBorder="1" applyAlignment="1" applyProtection="1">
      <alignment horizontal="center" vertical="center" shrinkToFit="1"/>
    </xf>
    <xf numFmtId="0" fontId="4" fillId="0" borderId="53" xfId="0" applyFont="1" applyBorder="1" applyAlignment="1" applyProtection="1">
      <alignment horizontal="center" vertical="center" shrinkToFit="1"/>
    </xf>
    <xf numFmtId="0" fontId="3" fillId="2" borderId="46" xfId="0" applyFont="1" applyFill="1" applyBorder="1" applyAlignment="1" applyProtection="1">
      <alignment horizontal="center" vertical="center" shrinkToFit="1"/>
      <protection locked="0"/>
    </xf>
    <xf numFmtId="0" fontId="3" fillId="2" borderId="69" xfId="0" applyFont="1" applyFill="1" applyBorder="1" applyAlignment="1" applyProtection="1">
      <alignment horizontal="center" vertical="center" shrinkToFit="1"/>
      <protection locked="0"/>
    </xf>
    <xf numFmtId="0" fontId="3" fillId="2" borderId="53" xfId="0" applyFont="1" applyFill="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xf>
    <xf numFmtId="0" fontId="3" fillId="0" borderId="67" xfId="0" applyFont="1" applyBorder="1" applyAlignment="1" applyProtection="1">
      <alignment horizontal="center" vertical="center" shrinkToFit="1"/>
    </xf>
    <xf numFmtId="0" fontId="3" fillId="0" borderId="51"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68" xfId="0" applyFont="1" applyBorder="1" applyAlignment="1" applyProtection="1">
      <alignment horizontal="center" vertical="center" shrinkToFit="1"/>
    </xf>
    <xf numFmtId="0" fontId="3" fillId="0" borderId="52" xfId="0" applyFont="1" applyBorder="1" applyAlignment="1" applyProtection="1">
      <alignment horizontal="center" vertical="center" shrinkToFit="1"/>
    </xf>
    <xf numFmtId="0" fontId="10" fillId="0" borderId="0" xfId="0" applyFont="1" applyAlignment="1" applyProtection="1">
      <alignment horizontal="center" vertical="center"/>
    </xf>
    <xf numFmtId="0" fontId="3" fillId="0" borderId="28"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176" fontId="3" fillId="0" borderId="46" xfId="0" applyNumberFormat="1" applyFont="1" applyBorder="1" applyAlignment="1" applyProtection="1">
      <alignment horizontal="center" vertical="center" shrinkToFit="1"/>
    </xf>
    <xf numFmtId="176" fontId="3" fillId="0" borderId="69"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0" fontId="3" fillId="0" borderId="43" xfId="0" applyFont="1" applyBorder="1" applyAlignment="1" applyProtection="1">
      <alignment horizontal="center" wrapText="1"/>
    </xf>
    <xf numFmtId="0" fontId="3" fillId="0" borderId="32" xfId="0" applyFont="1" applyBorder="1" applyAlignment="1" applyProtection="1">
      <alignment horizontal="center" wrapText="1"/>
    </xf>
    <xf numFmtId="0" fontId="3" fillId="0" borderId="13" xfId="0" applyFont="1" applyBorder="1" applyAlignment="1" applyProtection="1">
      <alignment horizontal="center" wrapText="1"/>
    </xf>
    <xf numFmtId="0" fontId="3" fillId="0" borderId="39"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40" xfId="0" applyFont="1" applyBorder="1" applyAlignment="1" applyProtection="1">
      <alignment horizontal="center" wrapText="1"/>
    </xf>
    <xf numFmtId="0" fontId="3" fillId="0" borderId="43"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5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8" xfId="0" applyFont="1" applyBorder="1" applyAlignment="1" applyProtection="1">
      <alignment horizontal="center" vertical="center" shrinkToFit="1"/>
    </xf>
    <xf numFmtId="0" fontId="3" fillId="0" borderId="0" xfId="0" applyFont="1" applyFill="1" applyAlignment="1" applyProtection="1">
      <alignment horizontal="center"/>
    </xf>
    <xf numFmtId="0" fontId="3" fillId="3" borderId="18" xfId="0" applyFont="1" applyFill="1" applyBorder="1" applyAlignment="1" applyProtection="1">
      <alignment horizontal="left" vertical="center" shrinkToFit="1"/>
      <protection locked="0"/>
    </xf>
    <xf numFmtId="0" fontId="3" fillId="3" borderId="28"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0" borderId="73" xfId="0" applyFont="1" applyBorder="1" applyAlignment="1" applyProtection="1">
      <alignment horizontal="center" vertical="center" shrinkToFit="1"/>
    </xf>
    <xf numFmtId="0" fontId="3" fillId="2" borderId="18" xfId="0" applyFont="1" applyFill="1" applyBorder="1" applyAlignment="1" applyProtection="1">
      <alignment vertical="center" shrinkToFit="1"/>
      <protection locked="0"/>
    </xf>
    <xf numFmtId="0" fontId="3" fillId="2" borderId="28"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3" borderId="18" xfId="0" applyFont="1" applyFill="1" applyBorder="1" applyAlignment="1" applyProtection="1">
      <alignment vertical="center" shrinkToFit="1"/>
      <protection locked="0"/>
    </xf>
    <xf numFmtId="0" fontId="3" fillId="0" borderId="46" xfId="0" applyFont="1" applyBorder="1" applyAlignment="1" applyProtection="1">
      <alignment horizontal="center" vertical="center" shrinkToFit="1"/>
    </xf>
    <xf numFmtId="0" fontId="3" fillId="0" borderId="69" xfId="0" applyFont="1" applyBorder="1" applyAlignment="1" applyProtection="1">
      <alignment horizontal="center" vertical="center" shrinkToFit="1"/>
    </xf>
    <xf numFmtId="0" fontId="3" fillId="0" borderId="53" xfId="0" applyFont="1" applyBorder="1" applyAlignment="1" applyProtection="1">
      <alignment horizontal="center" vertical="center" shrinkToFit="1"/>
    </xf>
    <xf numFmtId="0" fontId="3" fillId="0" borderId="0" xfId="0" applyFont="1" applyAlignment="1" applyProtection="1">
      <alignment horizontal="left" vertical="center" shrinkToFit="1"/>
    </xf>
    <xf numFmtId="0" fontId="3" fillId="0" borderId="28"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1"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5" xfId="0" applyFont="1" applyBorder="1" applyAlignment="1" applyProtection="1">
      <alignment horizontal="center" vertical="center"/>
    </xf>
    <xf numFmtId="176" fontId="3" fillId="0" borderId="44" xfId="0" applyNumberFormat="1" applyFont="1" applyBorder="1" applyAlignment="1" applyProtection="1">
      <alignment horizontal="center" vertical="center" shrinkToFit="1"/>
    </xf>
    <xf numFmtId="176" fontId="3" fillId="0" borderId="67" xfId="0" applyNumberFormat="1" applyFont="1" applyBorder="1" applyAlignment="1" applyProtection="1">
      <alignment horizontal="center" vertical="center" shrinkToFit="1"/>
    </xf>
    <xf numFmtId="176" fontId="3" fillId="0" borderId="70" xfId="0" applyNumberFormat="1" applyFont="1" applyBorder="1" applyAlignment="1" applyProtection="1">
      <alignment horizontal="center" vertical="center" shrinkToFit="1"/>
    </xf>
    <xf numFmtId="176" fontId="3" fillId="0" borderId="45" xfId="0" applyNumberFormat="1" applyFont="1" applyBorder="1" applyAlignment="1" applyProtection="1">
      <alignment horizontal="center" vertical="center" shrinkToFit="1"/>
    </xf>
    <xf numFmtId="176" fontId="3" fillId="0" borderId="68" xfId="0" applyNumberFormat="1" applyFont="1" applyBorder="1" applyAlignment="1" applyProtection="1">
      <alignment horizontal="center" vertical="center" shrinkToFit="1"/>
    </xf>
    <xf numFmtId="176" fontId="3" fillId="0" borderId="71" xfId="0" applyNumberFormat="1" applyFont="1" applyBorder="1" applyAlignment="1" applyProtection="1">
      <alignment horizontal="center" vertical="center" shrinkToFit="1"/>
    </xf>
    <xf numFmtId="0" fontId="3" fillId="0" borderId="54"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44" xfId="0" applyFont="1" applyFill="1" applyBorder="1" applyAlignment="1" applyProtection="1">
      <alignment horizontal="center" vertical="center" shrinkToFit="1"/>
    </xf>
    <xf numFmtId="0" fontId="4" fillId="0" borderId="67" xfId="0" applyFont="1" applyBorder="1" applyAlignment="1" applyProtection="1">
      <alignment horizontal="center" vertical="center" shrinkToFit="1"/>
    </xf>
    <xf numFmtId="0" fontId="4" fillId="0" borderId="51" xfId="0" applyFont="1" applyBorder="1" applyAlignment="1" applyProtection="1">
      <alignment horizontal="center" vertical="center" shrinkToFit="1"/>
    </xf>
    <xf numFmtId="0" fontId="3" fillId="2" borderId="48" xfId="0" applyFont="1" applyFill="1" applyBorder="1" applyAlignment="1" applyProtection="1">
      <alignment horizontal="center" vertical="center" shrinkToFit="1"/>
      <protection locked="0"/>
    </xf>
    <xf numFmtId="0" fontId="3" fillId="2" borderId="49" xfId="0" applyFont="1" applyFill="1" applyBorder="1" applyAlignment="1" applyProtection="1">
      <alignment horizontal="center" vertical="center" shrinkToFit="1"/>
      <protection locked="0"/>
    </xf>
    <xf numFmtId="0" fontId="3" fillId="0" borderId="42"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76" xfId="0" applyFont="1" applyBorder="1" applyAlignment="1" applyProtection="1">
      <alignment horizontal="center" vertical="center"/>
    </xf>
    <xf numFmtId="177" fontId="3" fillId="2" borderId="33" xfId="0" applyNumberFormat="1" applyFont="1" applyFill="1" applyBorder="1" applyAlignment="1" applyProtection="1">
      <alignment horizontal="center" vertical="center"/>
      <protection locked="0"/>
    </xf>
    <xf numFmtId="177" fontId="3" fillId="2" borderId="34" xfId="0" applyNumberFormat="1" applyFont="1" applyFill="1" applyBorder="1" applyAlignment="1" applyProtection="1">
      <alignment horizontal="center" vertical="center"/>
      <protection locked="0"/>
    </xf>
    <xf numFmtId="177" fontId="3" fillId="2" borderId="62" xfId="0" applyNumberFormat="1" applyFont="1" applyFill="1" applyBorder="1" applyAlignment="1" applyProtection="1">
      <alignment horizontal="center" vertical="center"/>
      <protection locked="0"/>
    </xf>
    <xf numFmtId="177" fontId="3" fillId="0" borderId="28" xfId="0" applyNumberFormat="1" applyFont="1" applyBorder="1" applyAlignment="1" applyProtection="1">
      <alignment horizontal="center" vertical="center"/>
    </xf>
    <xf numFmtId="177" fontId="3" fillId="0" borderId="5" xfId="0" applyNumberFormat="1" applyFont="1" applyBorder="1" applyAlignment="1" applyProtection="1">
      <alignment horizontal="center" vertical="center"/>
    </xf>
    <xf numFmtId="177" fontId="3" fillId="0" borderId="17" xfId="0" applyNumberFormat="1" applyFont="1" applyBorder="1" applyAlignment="1" applyProtection="1">
      <alignment horizontal="center" vertical="center"/>
    </xf>
    <xf numFmtId="177" fontId="3" fillId="0" borderId="18" xfId="0" applyNumberFormat="1" applyFont="1" applyBorder="1" applyAlignment="1" applyProtection="1">
      <alignment horizontal="center" vertical="center"/>
    </xf>
    <xf numFmtId="177" fontId="3" fillId="0" borderId="7" xfId="0" applyNumberFormat="1" applyFont="1" applyBorder="1" applyAlignment="1" applyProtection="1">
      <alignment horizontal="center" vertical="center"/>
    </xf>
    <xf numFmtId="0" fontId="3" fillId="0" borderId="16"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77" fontId="3" fillId="2" borderId="60" xfId="0" applyNumberFormat="1" applyFont="1" applyFill="1" applyBorder="1" applyAlignment="1" applyProtection="1">
      <alignment horizontal="center" vertical="center"/>
      <protection locked="0"/>
    </xf>
    <xf numFmtId="177" fontId="3" fillId="2" borderId="10" xfId="0" applyNumberFormat="1" applyFont="1" applyFill="1" applyBorder="1" applyAlignment="1" applyProtection="1">
      <alignment horizontal="center" vertical="center"/>
      <protection locked="0"/>
    </xf>
    <xf numFmtId="177" fontId="3" fillId="2" borderId="22" xfId="0" applyNumberFormat="1" applyFont="1" applyFill="1" applyBorder="1" applyAlignment="1" applyProtection="1">
      <alignment horizontal="center" vertical="center"/>
      <protection locked="0"/>
    </xf>
    <xf numFmtId="0" fontId="3" fillId="2" borderId="60" xfId="0" applyNumberFormat="1" applyFont="1" applyFill="1" applyBorder="1" applyAlignment="1" applyProtection="1">
      <alignment horizontal="center" vertical="center"/>
      <protection locked="0"/>
    </xf>
    <xf numFmtId="0" fontId="3" fillId="2" borderId="10" xfId="0" applyNumberFormat="1" applyFont="1" applyFill="1" applyBorder="1" applyAlignment="1" applyProtection="1">
      <alignment horizontal="center" vertical="center"/>
      <protection locked="0"/>
    </xf>
    <xf numFmtId="0" fontId="3" fillId="2" borderId="22" xfId="0" applyNumberFormat="1" applyFont="1" applyFill="1" applyBorder="1" applyAlignment="1" applyProtection="1">
      <alignment horizontal="center" vertical="center"/>
      <protection locked="0"/>
    </xf>
    <xf numFmtId="177" fontId="3" fillId="0" borderId="60" xfId="0" applyNumberFormat="1" applyFont="1" applyFill="1" applyBorder="1" applyAlignment="1" applyProtection="1">
      <alignment horizontal="center" vertical="center"/>
    </xf>
    <xf numFmtId="177" fontId="3" fillId="0" borderId="10" xfId="0" applyNumberFormat="1" applyFont="1" applyFill="1" applyBorder="1" applyAlignment="1" applyProtection="1">
      <alignment horizontal="center" vertical="center"/>
    </xf>
    <xf numFmtId="177" fontId="3" fillId="0" borderId="21" xfId="0" applyNumberFormat="1" applyFont="1" applyFill="1" applyBorder="1" applyAlignment="1" applyProtection="1">
      <alignment horizontal="center" vertical="center"/>
    </xf>
    <xf numFmtId="177" fontId="3" fillId="2" borderId="28" xfId="0" applyNumberFormat="1" applyFont="1" applyFill="1" applyBorder="1" applyAlignment="1" applyProtection="1">
      <alignment horizontal="center" vertical="center"/>
      <protection locked="0"/>
    </xf>
    <xf numFmtId="177" fontId="3" fillId="2" borderId="5" xfId="0" applyNumberFormat="1" applyFont="1" applyFill="1" applyBorder="1" applyAlignment="1" applyProtection="1">
      <alignment horizontal="center" vertical="center"/>
      <protection locked="0"/>
    </xf>
    <xf numFmtId="177" fontId="3" fillId="2" borderId="59" xfId="0" applyNumberFormat="1" applyFont="1" applyFill="1" applyBorder="1" applyAlignment="1" applyProtection="1">
      <alignment horizontal="center" vertical="center"/>
      <protection locked="0"/>
    </xf>
    <xf numFmtId="177" fontId="3" fillId="2" borderId="55" xfId="0" applyNumberFormat="1" applyFont="1" applyFill="1" applyBorder="1" applyAlignment="1" applyProtection="1">
      <alignment horizontal="center" vertical="center"/>
      <protection locked="0"/>
    </xf>
    <xf numFmtId="177" fontId="3" fillId="2" borderId="61" xfId="0" applyNumberFormat="1" applyFont="1" applyFill="1" applyBorder="1" applyAlignment="1" applyProtection="1">
      <alignment horizontal="center" vertical="center"/>
      <protection locked="0"/>
    </xf>
    <xf numFmtId="177" fontId="3" fillId="0" borderId="33" xfId="0" applyNumberFormat="1" applyFont="1" applyFill="1" applyBorder="1" applyAlignment="1" applyProtection="1">
      <alignment horizontal="center" vertical="center"/>
    </xf>
    <xf numFmtId="177" fontId="3" fillId="0" borderId="34" xfId="0" applyNumberFormat="1" applyFont="1" applyFill="1" applyBorder="1" applyAlignment="1" applyProtection="1">
      <alignment horizontal="center" vertical="center"/>
    </xf>
    <xf numFmtId="177" fontId="3" fillId="0" borderId="62" xfId="0" applyNumberFormat="1" applyFont="1" applyFill="1" applyBorder="1" applyAlignment="1" applyProtection="1">
      <alignment horizontal="center" vertical="center"/>
    </xf>
    <xf numFmtId="177" fontId="3" fillId="2" borderId="17" xfId="0" applyNumberFormat="1" applyFont="1" applyFill="1" applyBorder="1" applyAlignment="1" applyProtection="1">
      <alignment horizontal="center" vertical="center"/>
      <protection locked="0"/>
    </xf>
    <xf numFmtId="177" fontId="3" fillId="0" borderId="16" xfId="0" applyNumberFormat="1" applyFont="1" applyBorder="1" applyAlignment="1" applyProtection="1">
      <alignment horizontal="center" vertical="center"/>
    </xf>
    <xf numFmtId="177" fontId="3" fillId="0" borderId="2" xfId="0" applyNumberFormat="1" applyFont="1" applyBorder="1" applyAlignment="1" applyProtection="1">
      <alignment horizontal="center" vertical="center"/>
    </xf>
    <xf numFmtId="177" fontId="3" fillId="0" borderId="15" xfId="0" applyNumberFormat="1" applyFont="1" applyBorder="1" applyAlignment="1" applyProtection="1">
      <alignment horizontal="center" vertical="center"/>
    </xf>
    <xf numFmtId="177" fontId="3" fillId="0" borderId="6" xfId="0" applyNumberFormat="1" applyFont="1" applyBorder="1" applyAlignment="1" applyProtection="1">
      <alignment vertical="center"/>
    </xf>
    <xf numFmtId="177" fontId="3" fillId="0" borderId="5" xfId="0" applyNumberFormat="1" applyFont="1" applyBorder="1" applyAlignment="1" applyProtection="1">
      <alignment vertical="center"/>
    </xf>
    <xf numFmtId="177" fontId="3" fillId="0" borderId="20" xfId="0" applyNumberFormat="1" applyFont="1" applyBorder="1" applyAlignment="1" applyProtection="1">
      <alignment horizontal="left" vertical="center" shrinkToFit="1"/>
    </xf>
    <xf numFmtId="177" fontId="3" fillId="0" borderId="34" xfId="0" applyNumberFormat="1" applyFont="1" applyBorder="1" applyAlignment="1" applyProtection="1">
      <alignment horizontal="left" vertical="center" shrinkToFit="1"/>
    </xf>
    <xf numFmtId="177" fontId="3" fillId="0" borderId="19" xfId="0" applyNumberFormat="1" applyFont="1" applyBorder="1" applyAlignment="1" applyProtection="1">
      <alignment horizontal="left" vertical="center" shrinkToFit="1"/>
    </xf>
    <xf numFmtId="177" fontId="3" fillId="2" borderId="11" xfId="0" applyNumberFormat="1" applyFont="1" applyFill="1" applyBorder="1" applyAlignment="1" applyProtection="1">
      <alignment horizontal="left" vertical="center" shrinkToFit="1"/>
      <protection locked="0"/>
    </xf>
    <xf numFmtId="177" fontId="3" fillId="2" borderId="10" xfId="0" applyNumberFormat="1" applyFont="1" applyFill="1" applyBorder="1" applyAlignment="1" applyProtection="1">
      <alignment horizontal="left" vertical="center" shrinkToFit="1"/>
      <protection locked="0"/>
    </xf>
    <xf numFmtId="177" fontId="3" fillId="3" borderId="60" xfId="0" applyNumberFormat="1" applyFont="1" applyFill="1" applyBorder="1" applyAlignment="1" applyProtection="1">
      <alignment horizontal="center" vertical="center"/>
      <protection locked="0"/>
    </xf>
    <xf numFmtId="177" fontId="3" fillId="3" borderId="10" xfId="0" applyNumberFormat="1" applyFont="1" applyFill="1" applyBorder="1" applyAlignment="1" applyProtection="1">
      <alignment horizontal="center" vertical="center"/>
      <protection locked="0"/>
    </xf>
    <xf numFmtId="177" fontId="3" fillId="3" borderId="22" xfId="0" applyNumberFormat="1" applyFont="1" applyFill="1" applyBorder="1" applyAlignment="1" applyProtection="1">
      <alignment horizontal="center" vertical="center"/>
      <protection locked="0"/>
    </xf>
    <xf numFmtId="177" fontId="3" fillId="0" borderId="3" xfId="0" applyNumberFormat="1" applyFont="1" applyBorder="1" applyAlignment="1" applyProtection="1">
      <alignment vertical="center"/>
    </xf>
    <xf numFmtId="177" fontId="3" fillId="0" borderId="2" xfId="0" applyNumberFormat="1" applyFont="1" applyBorder="1" applyAlignment="1" applyProtection="1">
      <alignment vertical="center"/>
    </xf>
    <xf numFmtId="177" fontId="3" fillId="0" borderId="28" xfId="0" applyNumberFormat="1" applyFont="1" applyFill="1" applyBorder="1" applyAlignment="1" applyProtection="1">
      <alignment horizontal="center" vertical="center"/>
    </xf>
    <xf numFmtId="177" fontId="3" fillId="0" borderId="5" xfId="0" applyNumberFormat="1" applyFont="1" applyFill="1" applyBorder="1" applyAlignment="1" applyProtection="1">
      <alignment horizontal="center" vertical="center"/>
    </xf>
    <xf numFmtId="177" fontId="3" fillId="0" borderId="17" xfId="0" applyNumberFormat="1" applyFont="1" applyFill="1" applyBorder="1" applyAlignment="1" applyProtection="1">
      <alignment horizontal="center" vertical="center"/>
    </xf>
    <xf numFmtId="0" fontId="3" fillId="0" borderId="29"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 xfId="0" applyFont="1" applyBorder="1" applyAlignment="1" applyProtection="1">
      <alignment horizontal="center" vertical="center"/>
    </xf>
    <xf numFmtId="177" fontId="3" fillId="0" borderId="59" xfId="0" applyNumberFormat="1" applyFont="1" applyFill="1" applyBorder="1" applyAlignment="1" applyProtection="1">
      <alignment horizontal="center" vertical="center"/>
    </xf>
    <xf numFmtId="177" fontId="3" fillId="0" borderId="55" xfId="0" applyNumberFormat="1" applyFont="1" applyFill="1" applyBorder="1" applyAlignment="1" applyProtection="1">
      <alignment horizontal="center" vertical="center"/>
    </xf>
    <xf numFmtId="177" fontId="3" fillId="0" borderId="61" xfId="0" applyNumberFormat="1" applyFont="1" applyFill="1" applyBorder="1" applyAlignment="1" applyProtection="1">
      <alignment horizontal="center" vertical="center"/>
    </xf>
    <xf numFmtId="177" fontId="3" fillId="0" borderId="59" xfId="0" applyNumberFormat="1" applyFont="1" applyBorder="1" applyAlignment="1" applyProtection="1">
      <alignment horizontal="center" vertical="center"/>
    </xf>
    <xf numFmtId="177" fontId="3" fillId="0" borderId="55" xfId="0" applyNumberFormat="1" applyFont="1" applyBorder="1" applyAlignment="1" applyProtection="1">
      <alignment horizontal="center" vertical="center"/>
    </xf>
    <xf numFmtId="177" fontId="3" fillId="0" borderId="36" xfId="0" applyNumberFormat="1" applyFont="1" applyBorder="1" applyAlignment="1" applyProtection="1">
      <alignment horizontal="center" vertical="center"/>
    </xf>
    <xf numFmtId="177" fontId="3" fillId="0" borderId="24" xfId="0" applyNumberFormat="1" applyFont="1" applyBorder="1" applyAlignment="1" applyProtection="1">
      <alignment horizontal="left" vertical="center" shrinkToFit="1"/>
    </xf>
    <xf numFmtId="177" fontId="3" fillId="0" borderId="0" xfId="0" applyNumberFormat="1" applyFont="1" applyBorder="1" applyAlignment="1" applyProtection="1">
      <alignment horizontal="left" vertical="center" shrinkToFit="1"/>
    </xf>
    <xf numFmtId="0" fontId="3" fillId="0" borderId="3"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177" fontId="3" fillId="0" borderId="9" xfId="0" applyNumberFormat="1" applyFont="1" applyFill="1" applyBorder="1" applyAlignment="1" applyProtection="1">
      <alignment horizontal="center" vertical="center"/>
    </xf>
    <xf numFmtId="177" fontId="3" fillId="0" borderId="8" xfId="0" applyNumberFormat="1" applyFont="1" applyFill="1" applyBorder="1" applyAlignment="1" applyProtection="1">
      <alignment horizontal="center" vertical="center"/>
    </xf>
    <xf numFmtId="177" fontId="3" fillId="0" borderId="33" xfId="0" applyNumberFormat="1" applyFont="1" applyBorder="1" applyAlignment="1" applyProtection="1">
      <alignment horizontal="center" vertical="center"/>
    </xf>
    <xf numFmtId="177" fontId="3" fillId="0" borderId="34" xfId="0" applyNumberFormat="1" applyFont="1" applyBorder="1" applyAlignment="1" applyProtection="1">
      <alignment horizontal="center" vertical="center"/>
    </xf>
    <xf numFmtId="177" fontId="3" fillId="0" borderId="19" xfId="0" applyNumberFormat="1" applyFont="1" applyBorder="1" applyAlignment="1" applyProtection="1">
      <alignment horizontal="center" vertical="center"/>
    </xf>
    <xf numFmtId="177" fontId="3" fillId="2" borderId="11" xfId="0" applyNumberFormat="1" applyFont="1" applyFill="1" applyBorder="1" applyAlignment="1" applyProtection="1">
      <alignment vertical="center" shrinkToFit="1"/>
      <protection locked="0"/>
    </xf>
    <xf numFmtId="177" fontId="3" fillId="2" borderId="10" xfId="0" applyNumberFormat="1" applyFont="1" applyFill="1" applyBorder="1" applyAlignment="1" applyProtection="1">
      <alignment vertical="center" shrinkToFit="1"/>
      <protection locked="0"/>
    </xf>
    <xf numFmtId="177" fontId="3" fillId="2" borderId="22" xfId="0" applyNumberFormat="1" applyFont="1" applyFill="1" applyBorder="1" applyAlignment="1" applyProtection="1">
      <alignment vertical="center" shrinkToFit="1"/>
      <protection locked="0"/>
    </xf>
    <xf numFmtId="177" fontId="3" fillId="0" borderId="65" xfId="0" applyNumberFormat="1" applyFont="1" applyFill="1" applyBorder="1" applyAlignment="1" applyProtection="1">
      <alignment horizontal="center" vertical="center"/>
    </xf>
    <xf numFmtId="0" fontId="3" fillId="3" borderId="56" xfId="0" applyFont="1" applyFill="1" applyBorder="1" applyAlignment="1" applyProtection="1">
      <alignment horizontal="center" vertical="center"/>
      <protection locked="0"/>
    </xf>
    <xf numFmtId="0" fontId="3" fillId="3" borderId="57" xfId="0" applyFont="1" applyFill="1" applyBorder="1" applyAlignment="1" applyProtection="1">
      <alignment horizontal="center" vertical="center"/>
      <protection locked="0"/>
    </xf>
    <xf numFmtId="0" fontId="3" fillId="3" borderId="58" xfId="0" applyFont="1" applyFill="1" applyBorder="1" applyAlignment="1" applyProtection="1">
      <alignment horizontal="center" vertical="center"/>
      <protection locked="0"/>
    </xf>
    <xf numFmtId="177" fontId="3" fillId="0" borderId="66" xfId="0" applyNumberFormat="1" applyFont="1" applyFill="1" applyBorder="1" applyAlignment="1" applyProtection="1">
      <alignment horizontal="center" vertical="center"/>
    </xf>
    <xf numFmtId="177" fontId="3" fillId="0" borderId="63" xfId="0" applyNumberFormat="1" applyFont="1" applyFill="1" applyBorder="1" applyAlignment="1" applyProtection="1">
      <alignment horizontal="center" vertical="center"/>
    </xf>
    <xf numFmtId="177" fontId="3" fillId="0" borderId="64" xfId="0" applyNumberFormat="1" applyFont="1" applyFill="1" applyBorder="1" applyAlignment="1" applyProtection="1">
      <alignment horizontal="center" vertical="center"/>
    </xf>
    <xf numFmtId="177" fontId="3" fillId="0" borderId="18" xfId="0" applyNumberFormat="1" applyFont="1" applyFill="1" applyBorder="1" applyAlignment="1" applyProtection="1">
      <alignment horizontal="center" vertical="center"/>
    </xf>
    <xf numFmtId="177" fontId="3" fillId="0" borderId="7" xfId="0" applyNumberFormat="1" applyFont="1" applyFill="1" applyBorder="1" applyAlignment="1" applyProtection="1">
      <alignment horizontal="center" vertical="center"/>
    </xf>
    <xf numFmtId="0" fontId="3" fillId="0" borderId="74" xfId="0" applyFont="1" applyBorder="1" applyAlignment="1" applyProtection="1">
      <alignment horizontal="center" vertical="center"/>
    </xf>
    <xf numFmtId="0" fontId="3" fillId="0" borderId="75" xfId="0" applyFont="1" applyBorder="1" applyAlignment="1" applyProtection="1">
      <alignment horizontal="center" vertical="center"/>
    </xf>
    <xf numFmtId="177" fontId="3" fillId="3" borderId="33" xfId="0" applyNumberFormat="1" applyFont="1" applyFill="1" applyBorder="1" applyAlignment="1" applyProtection="1">
      <alignment horizontal="center" vertical="center"/>
      <protection locked="0"/>
    </xf>
    <xf numFmtId="177" fontId="3" fillId="3" borderId="34" xfId="0" applyNumberFormat="1" applyFont="1" applyFill="1" applyBorder="1" applyAlignment="1" applyProtection="1">
      <alignment horizontal="center" vertical="center"/>
      <protection locked="0"/>
    </xf>
    <xf numFmtId="177" fontId="3" fillId="3" borderId="19" xfId="0" applyNumberFormat="1" applyFont="1" applyFill="1" applyBorder="1" applyAlignment="1" applyProtection="1">
      <alignment horizontal="center" vertical="center"/>
      <protection locked="0"/>
    </xf>
    <xf numFmtId="0" fontId="3" fillId="0" borderId="18" xfId="0" applyFont="1" applyBorder="1" applyAlignment="1" applyProtection="1">
      <alignment horizontal="center" vertical="center"/>
    </xf>
    <xf numFmtId="0" fontId="3" fillId="0" borderId="7" xfId="0" applyFont="1" applyBorder="1" applyAlignment="1" applyProtection="1">
      <alignment horizontal="center" vertical="center"/>
    </xf>
    <xf numFmtId="177" fontId="3" fillId="2" borderId="22" xfId="0" applyNumberFormat="1" applyFont="1" applyFill="1" applyBorder="1" applyAlignment="1" applyProtection="1">
      <alignment horizontal="left" vertical="center" shrinkToFit="1"/>
      <protection locked="0"/>
    </xf>
    <xf numFmtId="177" fontId="3" fillId="0" borderId="35" xfId="0" applyNumberFormat="1" applyFont="1" applyBorder="1" applyAlignment="1" applyProtection="1">
      <alignment horizontal="left" vertical="center" shrinkToFit="1"/>
    </xf>
    <xf numFmtId="177" fontId="3" fillId="0" borderId="55" xfId="0" applyNumberFormat="1" applyFont="1" applyBorder="1" applyAlignment="1" applyProtection="1">
      <alignment horizontal="left" vertical="center" shrinkToFit="1"/>
    </xf>
    <xf numFmtId="177" fontId="3" fillId="0" borderId="36" xfId="0" applyNumberFormat="1" applyFont="1" applyBorder="1" applyAlignment="1" applyProtection="1">
      <alignment horizontal="left" vertical="center" shrinkToFit="1"/>
    </xf>
    <xf numFmtId="0" fontId="13" fillId="2" borderId="0" xfId="0" applyFont="1" applyFill="1" applyBorder="1" applyAlignment="1" applyProtection="1">
      <alignment horizontal="center" vertical="center" shrinkToFit="1"/>
      <protection locked="0"/>
    </xf>
    <xf numFmtId="0" fontId="3" fillId="0" borderId="14"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27" xfId="0" applyFont="1" applyBorder="1" applyAlignment="1" applyProtection="1">
      <alignment horizontal="right" vertical="center"/>
    </xf>
    <xf numFmtId="0" fontId="3" fillId="0" borderId="26" xfId="0" applyFont="1" applyBorder="1" applyAlignment="1" applyProtection="1">
      <alignment horizontal="right" vertical="center"/>
    </xf>
    <xf numFmtId="0" fontId="3" fillId="0" borderId="12" xfId="0" applyFont="1" applyBorder="1" applyAlignment="1" applyProtection="1">
      <alignment horizontal="right" vertical="center"/>
    </xf>
    <xf numFmtId="0" fontId="3" fillId="2" borderId="4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xf>
    <xf numFmtId="177" fontId="3" fillId="2" borderId="4" xfId="0" applyNumberFormat="1" applyFont="1" applyFill="1" applyBorder="1" applyAlignment="1" applyProtection="1">
      <alignment horizontal="center" vertical="center"/>
      <protection locked="0"/>
    </xf>
    <xf numFmtId="177" fontId="3" fillId="2" borderId="36" xfId="0" applyNumberFormat="1" applyFont="1" applyFill="1" applyBorder="1" applyAlignment="1" applyProtection="1">
      <alignment horizontal="center" vertical="center"/>
      <protection locked="0"/>
    </xf>
    <xf numFmtId="0" fontId="3" fillId="0" borderId="15" xfId="0" applyFont="1" applyBorder="1" applyAlignment="1" applyProtection="1">
      <alignment horizontal="center" vertical="center" wrapText="1"/>
    </xf>
    <xf numFmtId="177" fontId="3" fillId="0" borderId="22" xfId="0" applyNumberFormat="1" applyFont="1" applyFill="1" applyBorder="1" applyAlignment="1" applyProtection="1">
      <alignment horizontal="center" vertical="center"/>
    </xf>
    <xf numFmtId="177" fontId="3" fillId="2" borderId="19" xfId="0" applyNumberFormat="1" applyFont="1" applyFill="1" applyBorder="1" applyAlignment="1" applyProtection="1">
      <alignment horizontal="center" vertical="center"/>
      <protection locked="0"/>
    </xf>
    <xf numFmtId="177" fontId="3" fillId="0" borderId="4" xfId="0" applyNumberFormat="1" applyFont="1" applyBorder="1" applyAlignment="1" applyProtection="1">
      <alignment horizontal="center" vertical="center"/>
    </xf>
    <xf numFmtId="0" fontId="15" fillId="0" borderId="18" xfId="0" applyFont="1" applyBorder="1" applyAlignment="1" applyProtection="1">
      <alignment horizontal="center" vertical="center" shrinkToFit="1"/>
    </xf>
    <xf numFmtId="0" fontId="15" fillId="0" borderId="28"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0" xfId="0" applyFont="1" applyFill="1" applyBorder="1" applyAlignment="1" applyProtection="1">
      <alignment horizontal="center" vertical="center" shrinkToFit="1"/>
    </xf>
    <xf numFmtId="177" fontId="3" fillId="3" borderId="60" xfId="0" applyNumberFormat="1" applyFont="1" applyFill="1" applyBorder="1" applyAlignment="1" applyProtection="1">
      <alignment horizontal="left" vertical="center" shrinkToFit="1"/>
      <protection locked="0"/>
    </xf>
    <xf numFmtId="177" fontId="3" fillId="3" borderId="10" xfId="0" applyNumberFormat="1" applyFont="1" applyFill="1" applyBorder="1" applyAlignment="1" applyProtection="1">
      <alignment horizontal="left" vertical="center" shrinkToFit="1"/>
      <protection locked="0"/>
    </xf>
    <xf numFmtId="177" fontId="3" fillId="3" borderId="22" xfId="0" applyNumberFormat="1" applyFont="1" applyFill="1" applyBorder="1" applyAlignment="1" applyProtection="1">
      <alignment horizontal="left" vertical="center" shrinkToFit="1"/>
      <protection locked="0"/>
    </xf>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left" vertical="center"/>
    </xf>
    <xf numFmtId="0" fontId="3" fillId="0" borderId="37"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15" fillId="0" borderId="42" xfId="0" applyFont="1" applyBorder="1" applyAlignment="1" applyProtection="1">
      <alignment horizontal="center" vertical="center"/>
    </xf>
    <xf numFmtId="0" fontId="13" fillId="0" borderId="0" xfId="0" applyFont="1" applyFill="1" applyBorder="1" applyAlignment="1" applyProtection="1">
      <alignment horizontal="center" vertical="top" shrinkToFit="1"/>
    </xf>
    <xf numFmtId="0" fontId="3" fillId="0" borderId="28" xfId="0" applyFont="1" applyBorder="1" applyAlignment="1" applyProtection="1">
      <alignment horizontal="center" vertical="center" wrapText="1" shrinkToFit="1"/>
    </xf>
    <xf numFmtId="0" fontId="3" fillId="0" borderId="5" xfId="0" applyFont="1" applyBorder="1" applyAlignment="1" applyProtection="1">
      <alignment horizontal="center" vertical="center" wrapText="1" shrinkToFit="1"/>
    </xf>
    <xf numFmtId="0" fontId="3" fillId="0" borderId="4" xfId="0" applyFont="1" applyBorder="1" applyAlignment="1" applyProtection="1">
      <alignment horizontal="center" vertical="center" wrapText="1" shrinkToFit="1"/>
    </xf>
    <xf numFmtId="0" fontId="3" fillId="0" borderId="18" xfId="0" applyFont="1" applyBorder="1" applyAlignment="1" applyProtection="1">
      <alignment horizontal="center" vertical="center" wrapText="1" shrinkToFit="1"/>
    </xf>
    <xf numFmtId="0" fontId="3" fillId="0" borderId="17" xfId="0" applyFont="1" applyBorder="1" applyAlignment="1" applyProtection="1">
      <alignment horizontal="center" vertical="center" shrinkToFit="1"/>
    </xf>
    <xf numFmtId="177" fontId="3" fillId="0" borderId="14" xfId="0" applyNumberFormat="1" applyFont="1" applyBorder="1" applyAlignment="1" applyProtection="1">
      <alignment horizontal="left" vertical="center" shrinkToFit="1"/>
    </xf>
    <xf numFmtId="177" fontId="3" fillId="0" borderId="32" xfId="0" applyNumberFormat="1" applyFont="1" applyBorder="1" applyAlignment="1" applyProtection="1">
      <alignment horizontal="left" vertical="center" shrinkToFit="1"/>
    </xf>
    <xf numFmtId="177" fontId="3" fillId="0" borderId="50" xfId="0" applyNumberFormat="1" applyFont="1" applyBorder="1" applyAlignment="1" applyProtection="1">
      <alignment horizontal="center" vertical="center"/>
    </xf>
    <xf numFmtId="177" fontId="3" fillId="0" borderId="77" xfId="0" applyNumberFormat="1" applyFont="1" applyBorder="1" applyAlignment="1" applyProtection="1">
      <alignment horizontal="center" vertical="center"/>
    </xf>
    <xf numFmtId="177" fontId="3" fillId="0" borderId="81" xfId="0" applyNumberFormat="1" applyFont="1"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14" fillId="0" borderId="28" xfId="0" applyFont="1" applyBorder="1" applyAlignment="1" applyProtection="1">
      <alignment horizontal="center" vertical="center" wrapText="1" shrinkToFit="1"/>
    </xf>
    <xf numFmtId="0" fontId="14" fillId="0" borderId="5" xfId="0" applyFont="1" applyBorder="1" applyAlignment="1" applyProtection="1">
      <alignment horizontal="center" vertical="center" wrapText="1" shrinkToFit="1"/>
    </xf>
    <xf numFmtId="0" fontId="14" fillId="0" borderId="4" xfId="0" applyFont="1" applyBorder="1" applyAlignment="1" applyProtection="1">
      <alignment horizontal="center" vertical="center" wrapText="1" shrinkToFit="1"/>
    </xf>
    <xf numFmtId="0" fontId="15" fillId="0" borderId="18" xfId="0" applyFont="1" applyBorder="1" applyAlignment="1" applyProtection="1">
      <alignment horizontal="center" vertical="center"/>
    </xf>
    <xf numFmtId="0" fontId="15" fillId="0" borderId="7" xfId="0" applyFont="1" applyBorder="1" applyAlignment="1" applyProtection="1">
      <alignment horizontal="center" vertical="center" shrinkToFit="1"/>
    </xf>
    <xf numFmtId="0" fontId="3" fillId="0" borderId="78" xfId="0" applyFont="1" applyBorder="1" applyAlignment="1" applyProtection="1">
      <alignment horizontal="center" vertical="center" wrapText="1"/>
    </xf>
    <xf numFmtId="0" fontId="3" fillId="0" borderId="79" xfId="0" applyFont="1" applyBorder="1" applyAlignment="1" applyProtection="1">
      <alignment horizontal="center" vertical="center" wrapText="1"/>
    </xf>
    <xf numFmtId="0" fontId="15" fillId="0" borderId="28"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177" fontId="3" fillId="0" borderId="4" xfId="0" applyNumberFormat="1" applyFont="1" applyFill="1" applyBorder="1" applyAlignment="1" applyProtection="1">
      <alignment horizontal="center" vertical="center"/>
    </xf>
    <xf numFmtId="177" fontId="3" fillId="0" borderId="80" xfId="0" applyNumberFormat="1" applyFont="1" applyBorder="1" applyAlignment="1" applyProtection="1">
      <alignment horizontal="center" vertical="center"/>
    </xf>
    <xf numFmtId="177" fontId="3" fillId="0" borderId="36" xfId="0" applyNumberFormat="1" applyFont="1" applyFill="1" applyBorder="1" applyAlignment="1" applyProtection="1">
      <alignment horizontal="center" vertical="center"/>
    </xf>
    <xf numFmtId="2" fontId="10" fillId="0" borderId="0" xfId="0" applyNumberFormat="1" applyFont="1" applyAlignment="1" applyProtection="1">
      <alignment vertical="center"/>
    </xf>
    <xf numFmtId="177" fontId="3" fillId="0" borderId="37" xfId="0" applyNumberFormat="1" applyFont="1" applyBorder="1" applyAlignment="1" applyProtection="1">
      <alignment horizontal="center" vertical="center"/>
    </xf>
    <xf numFmtId="177" fontId="3" fillId="0" borderId="38" xfId="0" applyNumberFormat="1" applyFont="1" applyBorder="1" applyAlignment="1" applyProtection="1">
      <alignment horizontal="center" vertical="center"/>
    </xf>
    <xf numFmtId="177" fontId="3" fillId="0" borderId="19" xfId="0" applyNumberFormat="1" applyFont="1" applyFill="1" applyBorder="1" applyAlignment="1" applyProtection="1">
      <alignment horizontal="center" vertical="center"/>
    </xf>
  </cellXfs>
  <cellStyles count="2">
    <cellStyle name="標準" xfId="0" builtinId="0"/>
    <cellStyle name="標準 2" xfId="1"/>
  </cellStyles>
  <dxfs count="15">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darkGray"/>
      </fill>
    </dxf>
  </dxfs>
  <tableStyles count="0" defaultTableStyle="TableStyleMedium2" defaultPivotStyle="PivotStyleLight16"/>
  <colors>
    <mruColors>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82</xdr:row>
      <xdr:rowOff>76199</xdr:rowOff>
    </xdr:from>
    <xdr:to>
      <xdr:col>24</xdr:col>
      <xdr:colOff>163451</xdr:colOff>
      <xdr:row>94</xdr:row>
      <xdr:rowOff>57151</xdr:rowOff>
    </xdr:to>
    <xdr:pic>
      <xdr:nvPicPr>
        <xdr:cNvPr id="6" name="Picture 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175" y="20573999"/>
          <a:ext cx="6307076" cy="295275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X203"/>
  <sheetViews>
    <sheetView showGridLines="0" tabSelected="1" zoomScaleNormal="100" zoomScaleSheetLayoutView="100" workbookViewId="0">
      <selection activeCell="AK6" sqref="AK6:AS6"/>
    </sheetView>
  </sheetViews>
  <sheetFormatPr defaultColWidth="0" defaultRowHeight="15" customHeight="1" zeroHeight="1" x14ac:dyDescent="0.15"/>
  <cols>
    <col min="1" max="45" width="3.5" style="2" customWidth="1"/>
    <col min="46" max="46" width="3.5" style="28" customWidth="1"/>
    <col min="47" max="16384" width="9" style="2" hidden="1"/>
  </cols>
  <sheetData>
    <row r="1" spans="1:61" ht="20.100000000000001" customHeight="1" x14ac:dyDescent="0.15">
      <c r="A1" s="119" t="s">
        <v>221</v>
      </c>
      <c r="B1" s="97" t="s">
        <v>212</v>
      </c>
      <c r="C1" s="97"/>
      <c r="D1" s="97"/>
      <c r="E1" s="97"/>
      <c r="F1" s="97"/>
      <c r="G1" s="97"/>
      <c r="H1" s="97"/>
      <c r="I1" s="97"/>
      <c r="J1" s="97"/>
      <c r="K1" s="97"/>
      <c r="L1" s="97"/>
      <c r="M1" s="97"/>
      <c r="N1" s="97"/>
      <c r="O1" s="97"/>
      <c r="P1" s="97"/>
      <c r="Q1" s="97"/>
      <c r="R1" s="97"/>
      <c r="S1" s="97"/>
      <c r="T1" s="97"/>
      <c r="U1" s="97"/>
      <c r="V1" s="97"/>
      <c r="W1" s="1"/>
      <c r="X1" s="1"/>
      <c r="AA1" s="13" t="s">
        <v>208</v>
      </c>
      <c r="AS1" s="4"/>
      <c r="AT1" s="43"/>
      <c r="AU1" s="4"/>
      <c r="AV1" s="4"/>
      <c r="AW1" s="4"/>
      <c r="AX1" s="4"/>
      <c r="AY1" s="4"/>
      <c r="AZ1" s="4"/>
      <c r="BA1" s="4"/>
      <c r="BB1" s="4"/>
      <c r="BC1" s="4"/>
      <c r="BD1" s="4"/>
      <c r="BE1" s="4"/>
      <c r="BF1" s="4"/>
      <c r="BG1" s="4"/>
      <c r="BH1" s="4"/>
      <c r="BI1" s="4"/>
    </row>
    <row r="2" spans="1:61" ht="20.100000000000001" customHeight="1" x14ac:dyDescent="0.15">
      <c r="A2" s="119"/>
      <c r="B2" s="97"/>
      <c r="C2" s="97"/>
      <c r="D2" s="97"/>
      <c r="E2" s="97"/>
      <c r="F2" s="97"/>
      <c r="G2" s="97"/>
      <c r="H2" s="97"/>
      <c r="I2" s="97"/>
      <c r="J2" s="97"/>
      <c r="K2" s="97"/>
      <c r="L2" s="97"/>
      <c r="M2" s="97"/>
      <c r="N2" s="97"/>
      <c r="O2" s="97"/>
      <c r="P2" s="97"/>
      <c r="Q2" s="97"/>
      <c r="R2" s="97"/>
      <c r="S2" s="97"/>
      <c r="T2" s="97"/>
      <c r="U2" s="97"/>
      <c r="V2" s="97"/>
      <c r="W2" s="1"/>
      <c r="X2" s="1"/>
      <c r="AA2" s="13" t="s">
        <v>235</v>
      </c>
      <c r="AS2" s="4"/>
      <c r="AT2" s="43"/>
      <c r="AU2" s="4"/>
      <c r="AV2" s="4"/>
      <c r="AW2" s="4"/>
      <c r="AX2" s="4"/>
      <c r="AY2" s="4"/>
      <c r="AZ2" s="4"/>
      <c r="BA2" s="4"/>
      <c r="BB2" s="4"/>
      <c r="BC2" s="4"/>
      <c r="BD2" s="4"/>
      <c r="BE2" s="4"/>
      <c r="BF2" s="4"/>
      <c r="BG2" s="4"/>
      <c r="BH2" s="4"/>
      <c r="BI2" s="4"/>
    </row>
    <row r="3" spans="1:61" ht="20.100000000000001" customHeight="1" x14ac:dyDescent="0.15">
      <c r="B3" s="1"/>
      <c r="C3" s="54" t="s">
        <v>222</v>
      </c>
      <c r="D3" s="1"/>
      <c r="E3" s="1"/>
      <c r="F3" s="1"/>
      <c r="G3" s="1"/>
      <c r="H3" s="1"/>
      <c r="I3" s="1"/>
      <c r="J3" s="1"/>
      <c r="K3" s="1"/>
      <c r="L3" s="1"/>
      <c r="M3" s="1"/>
      <c r="N3" s="1"/>
      <c r="O3" s="1"/>
      <c r="P3" s="1"/>
      <c r="R3" s="1"/>
      <c r="S3" s="1"/>
      <c r="T3" s="1"/>
      <c r="U3" s="1"/>
      <c r="V3" s="1"/>
      <c r="W3" s="1"/>
      <c r="X3" s="1"/>
      <c r="AA3" s="13" t="s">
        <v>143</v>
      </c>
      <c r="AS3" s="4"/>
      <c r="AT3" s="43"/>
      <c r="AU3" s="4"/>
      <c r="AV3" s="4"/>
      <c r="AW3" s="4"/>
      <c r="AX3" s="4"/>
      <c r="AY3" s="4"/>
      <c r="AZ3" s="4"/>
      <c r="BA3" s="4"/>
      <c r="BB3" s="4"/>
      <c r="BC3" s="4"/>
      <c r="BD3" s="4"/>
      <c r="BE3" s="4"/>
      <c r="BF3" s="4"/>
      <c r="BG3" s="4"/>
      <c r="BH3" s="4"/>
      <c r="BI3" s="4"/>
    </row>
    <row r="4" spans="1:61" ht="20.100000000000001" customHeight="1" x14ac:dyDescent="0.15">
      <c r="B4" s="1"/>
      <c r="D4" s="52" t="s">
        <v>225</v>
      </c>
      <c r="E4" s="55" t="s">
        <v>220</v>
      </c>
      <c r="F4" s="1"/>
      <c r="G4" s="1"/>
      <c r="H4" s="1"/>
      <c r="I4" s="1"/>
      <c r="J4" s="1"/>
      <c r="K4" s="1"/>
      <c r="L4" s="1"/>
      <c r="M4" s="1"/>
      <c r="N4" s="53" t="s">
        <v>224</v>
      </c>
      <c r="O4" s="55" t="s">
        <v>219</v>
      </c>
      <c r="P4" s="1"/>
      <c r="R4" s="1"/>
      <c r="S4" s="1"/>
      <c r="T4" s="1"/>
      <c r="U4" s="1"/>
      <c r="V4" s="1"/>
      <c r="W4" s="1"/>
      <c r="X4" s="1"/>
      <c r="Y4" s="13"/>
      <c r="AS4" s="4"/>
      <c r="AT4" s="43"/>
      <c r="AU4" s="4"/>
      <c r="AV4" s="4"/>
      <c r="AW4" s="4"/>
      <c r="AX4" s="4"/>
      <c r="AY4" s="4"/>
      <c r="AZ4" s="4"/>
      <c r="BA4" s="4"/>
      <c r="BB4" s="4"/>
      <c r="BC4" s="4"/>
      <c r="BD4" s="4"/>
      <c r="BE4" s="4"/>
      <c r="BF4" s="4"/>
      <c r="BG4" s="4"/>
      <c r="BH4" s="4"/>
      <c r="BI4" s="4"/>
    </row>
    <row r="5" spans="1:61" ht="20.100000000000001" customHeight="1" thickBot="1" x14ac:dyDescent="0.2"/>
    <row r="6" spans="1:61" ht="20.100000000000001" customHeight="1" x14ac:dyDescent="0.15">
      <c r="B6" s="56"/>
      <c r="C6" s="21"/>
      <c r="D6" s="93" t="s">
        <v>230</v>
      </c>
      <c r="E6" s="93"/>
      <c r="F6" s="93"/>
      <c r="G6" s="93"/>
      <c r="H6" s="93"/>
      <c r="I6" s="93"/>
      <c r="J6" s="93"/>
      <c r="K6" s="93"/>
      <c r="L6" s="57"/>
      <c r="M6" s="57"/>
      <c r="N6" s="90" t="str">
        <f>AX7</f>
        <v>垂木間に断熱</v>
      </c>
      <c r="O6" s="91"/>
      <c r="P6" s="91"/>
      <c r="Q6" s="91"/>
      <c r="R6" s="91"/>
      <c r="S6" s="91"/>
      <c r="T6" s="91"/>
      <c r="U6" s="91"/>
      <c r="V6" s="92"/>
      <c r="Y6" s="56"/>
      <c r="Z6" s="21"/>
      <c r="AA6" s="93" t="s">
        <v>229</v>
      </c>
      <c r="AB6" s="93"/>
      <c r="AC6" s="93"/>
      <c r="AD6" s="93"/>
      <c r="AE6" s="93"/>
      <c r="AF6" s="93"/>
      <c r="AG6" s="93"/>
      <c r="AH6" s="93"/>
      <c r="AI6" s="57"/>
      <c r="AJ6" s="57"/>
      <c r="AK6" s="251" t="s">
        <v>36</v>
      </c>
      <c r="AL6" s="252"/>
      <c r="AM6" s="252"/>
      <c r="AN6" s="252"/>
      <c r="AO6" s="252"/>
      <c r="AP6" s="252"/>
      <c r="AQ6" s="252"/>
      <c r="AR6" s="252"/>
      <c r="AS6" s="253"/>
      <c r="AT6" s="44"/>
      <c r="AW6" s="15"/>
      <c r="AX6" s="16" t="s">
        <v>27</v>
      </c>
      <c r="AY6" s="16" t="s">
        <v>12</v>
      </c>
      <c r="AZ6" s="17" t="s">
        <v>13</v>
      </c>
      <c r="BD6" s="18" t="s">
        <v>27</v>
      </c>
      <c r="BE6" s="19"/>
    </row>
    <row r="7" spans="1:61" ht="20.100000000000001" customHeight="1" x14ac:dyDescent="0.15">
      <c r="B7" s="58"/>
      <c r="C7" s="59" t="s">
        <v>227</v>
      </c>
      <c r="D7" s="94"/>
      <c r="E7" s="94"/>
      <c r="F7" s="94"/>
      <c r="G7" s="94"/>
      <c r="H7" s="94"/>
      <c r="I7" s="94"/>
      <c r="J7" s="94"/>
      <c r="K7" s="94"/>
      <c r="L7" s="59" t="s">
        <v>228</v>
      </c>
      <c r="M7" s="59"/>
      <c r="N7" s="228" t="s">
        <v>8</v>
      </c>
      <c r="O7" s="229"/>
      <c r="P7" s="230"/>
      <c r="Q7" s="264" t="s">
        <v>7</v>
      </c>
      <c r="R7" s="264"/>
      <c r="S7" s="264"/>
      <c r="T7" s="264" t="s">
        <v>6</v>
      </c>
      <c r="U7" s="264"/>
      <c r="V7" s="265"/>
      <c r="Y7" s="58"/>
      <c r="Z7" s="59" t="s">
        <v>227</v>
      </c>
      <c r="AA7" s="94"/>
      <c r="AB7" s="94"/>
      <c r="AC7" s="94"/>
      <c r="AD7" s="94"/>
      <c r="AE7" s="94"/>
      <c r="AF7" s="94"/>
      <c r="AG7" s="94"/>
      <c r="AH7" s="94"/>
      <c r="AI7" s="59" t="s">
        <v>228</v>
      </c>
      <c r="AJ7" s="59"/>
      <c r="AK7" s="178" t="s">
        <v>8</v>
      </c>
      <c r="AL7" s="177"/>
      <c r="AM7" s="227"/>
      <c r="AN7" s="259" t="s">
        <v>7</v>
      </c>
      <c r="AO7" s="259"/>
      <c r="AP7" s="259"/>
      <c r="AQ7" s="259" t="s">
        <v>6</v>
      </c>
      <c r="AR7" s="259"/>
      <c r="AS7" s="260"/>
      <c r="AT7" s="44"/>
      <c r="AW7" s="22"/>
      <c r="AX7" s="10" t="s">
        <v>28</v>
      </c>
      <c r="AY7" s="10">
        <v>0.86</v>
      </c>
      <c r="AZ7" s="23">
        <v>0.14000000000000001</v>
      </c>
      <c r="BD7" s="20" t="s">
        <v>36</v>
      </c>
      <c r="BE7" s="24"/>
    </row>
    <row r="8" spans="1:61" ht="20.100000000000001" customHeight="1" x14ac:dyDescent="0.15">
      <c r="B8" s="58"/>
      <c r="C8" s="59"/>
      <c r="D8" s="94"/>
      <c r="E8" s="94"/>
      <c r="F8" s="94"/>
      <c r="G8" s="94"/>
      <c r="H8" s="94"/>
      <c r="I8" s="94"/>
      <c r="J8" s="94"/>
      <c r="K8" s="94"/>
      <c r="L8" s="59"/>
      <c r="M8" s="59"/>
      <c r="N8" s="228" t="s">
        <v>5</v>
      </c>
      <c r="O8" s="229"/>
      <c r="P8" s="230"/>
      <c r="Q8" s="257">
        <v>0.86</v>
      </c>
      <c r="R8" s="257"/>
      <c r="S8" s="257"/>
      <c r="T8" s="257">
        <v>0.14000000000000001</v>
      </c>
      <c r="U8" s="257"/>
      <c r="V8" s="258"/>
      <c r="Y8" s="60"/>
      <c r="Z8" s="61"/>
      <c r="AA8" s="95"/>
      <c r="AB8" s="95"/>
      <c r="AC8" s="95"/>
      <c r="AD8" s="95"/>
      <c r="AE8" s="95"/>
      <c r="AF8" s="95"/>
      <c r="AG8" s="95"/>
      <c r="AH8" s="95"/>
      <c r="AI8" s="61"/>
      <c r="AJ8" s="61"/>
      <c r="AK8" s="228" t="s">
        <v>5</v>
      </c>
      <c r="AL8" s="229"/>
      <c r="AM8" s="230"/>
      <c r="AN8" s="257">
        <f>VLOOKUP(AW9,AW10:AZ12,3,FALSE)</f>
        <v>0</v>
      </c>
      <c r="AO8" s="257"/>
      <c r="AP8" s="257"/>
      <c r="AQ8" s="257">
        <f>VLOOKUP(AW9,AW10:AZ12,4,FALSE)</f>
        <v>0</v>
      </c>
      <c r="AR8" s="257"/>
      <c r="AS8" s="258"/>
      <c r="AT8" s="42"/>
      <c r="AW8" s="9"/>
      <c r="AX8" s="9"/>
      <c r="AY8" s="9"/>
      <c r="AZ8" s="9"/>
      <c r="BD8" s="20" t="s">
        <v>33</v>
      </c>
      <c r="BE8" s="24">
        <v>0.04</v>
      </c>
    </row>
    <row r="9" spans="1:61" ht="30" customHeight="1" thickBot="1" x14ac:dyDescent="0.2">
      <c r="B9" s="239" t="s">
        <v>226</v>
      </c>
      <c r="C9" s="240"/>
      <c r="D9" s="240"/>
      <c r="E9" s="240"/>
      <c r="F9" s="240"/>
      <c r="G9" s="241"/>
      <c r="H9" s="188" t="s">
        <v>0</v>
      </c>
      <c r="I9" s="189"/>
      <c r="J9" s="190"/>
      <c r="K9" s="188" t="s">
        <v>48</v>
      </c>
      <c r="L9" s="189"/>
      <c r="M9" s="190"/>
      <c r="N9" s="188" t="s">
        <v>11</v>
      </c>
      <c r="O9" s="189"/>
      <c r="P9" s="190"/>
      <c r="Q9" s="170" t="s">
        <v>49</v>
      </c>
      <c r="R9" s="170"/>
      <c r="S9" s="170"/>
      <c r="T9" s="170"/>
      <c r="U9" s="170"/>
      <c r="V9" s="162"/>
      <c r="Y9" s="239" t="s">
        <v>226</v>
      </c>
      <c r="Z9" s="240"/>
      <c r="AA9" s="240"/>
      <c r="AB9" s="240"/>
      <c r="AC9" s="240"/>
      <c r="AD9" s="241"/>
      <c r="AE9" s="188" t="s">
        <v>0</v>
      </c>
      <c r="AF9" s="189"/>
      <c r="AG9" s="190"/>
      <c r="AH9" s="188" t="s">
        <v>48</v>
      </c>
      <c r="AI9" s="189"/>
      <c r="AJ9" s="190"/>
      <c r="AK9" s="188" t="s">
        <v>11</v>
      </c>
      <c r="AL9" s="189"/>
      <c r="AM9" s="190"/>
      <c r="AN9" s="170" t="s">
        <v>49</v>
      </c>
      <c r="AO9" s="170"/>
      <c r="AP9" s="170"/>
      <c r="AQ9" s="170"/>
      <c r="AR9" s="170"/>
      <c r="AS9" s="162"/>
      <c r="AT9" s="44"/>
      <c r="AW9" s="15">
        <f>SUMIF(AX10:AX12,AK6,AW10:AW12)</f>
        <v>1</v>
      </c>
      <c r="AX9" s="16" t="s">
        <v>24</v>
      </c>
      <c r="AY9" s="16" t="s">
        <v>12</v>
      </c>
      <c r="AZ9" s="17" t="s">
        <v>13</v>
      </c>
      <c r="BD9" s="22" t="s">
        <v>34</v>
      </c>
      <c r="BE9" s="23">
        <v>0.09</v>
      </c>
    </row>
    <row r="10" spans="1:61" ht="20.100000000000001" customHeight="1" x14ac:dyDescent="0.15">
      <c r="B10" s="237" t="s">
        <v>31</v>
      </c>
      <c r="C10" s="238"/>
      <c r="D10" s="238"/>
      <c r="E10" s="238"/>
      <c r="F10" s="238"/>
      <c r="G10" s="238"/>
      <c r="H10" s="234" t="s">
        <v>4</v>
      </c>
      <c r="I10" s="235"/>
      <c r="J10" s="236"/>
      <c r="K10" s="234" t="s">
        <v>4</v>
      </c>
      <c r="L10" s="235"/>
      <c r="M10" s="236"/>
      <c r="N10" s="234" t="s">
        <v>4</v>
      </c>
      <c r="O10" s="235"/>
      <c r="P10" s="236"/>
      <c r="Q10" s="255">
        <v>0.09</v>
      </c>
      <c r="R10" s="255"/>
      <c r="S10" s="255"/>
      <c r="T10" s="255">
        <v>0.09</v>
      </c>
      <c r="U10" s="255"/>
      <c r="V10" s="256"/>
      <c r="Y10" s="237" t="s">
        <v>31</v>
      </c>
      <c r="Z10" s="238"/>
      <c r="AA10" s="238"/>
      <c r="AB10" s="238"/>
      <c r="AC10" s="238"/>
      <c r="AD10" s="238"/>
      <c r="AE10" s="234" t="s">
        <v>4</v>
      </c>
      <c r="AF10" s="235"/>
      <c r="AG10" s="236"/>
      <c r="AH10" s="234" t="s">
        <v>4</v>
      </c>
      <c r="AI10" s="235"/>
      <c r="AJ10" s="236"/>
      <c r="AK10" s="234" t="s">
        <v>4</v>
      </c>
      <c r="AL10" s="235"/>
      <c r="AM10" s="236"/>
      <c r="AN10" s="255">
        <v>0.09</v>
      </c>
      <c r="AO10" s="255"/>
      <c r="AP10" s="255"/>
      <c r="AQ10" s="255">
        <v>0.09</v>
      </c>
      <c r="AR10" s="255"/>
      <c r="AS10" s="256"/>
      <c r="AT10" s="42"/>
      <c r="AW10" s="20">
        <v>1</v>
      </c>
      <c r="AX10" s="9" t="s">
        <v>36</v>
      </c>
      <c r="AY10" s="9"/>
      <c r="AZ10" s="24"/>
    </row>
    <row r="11" spans="1:61" ht="20.100000000000001" customHeight="1" x14ac:dyDescent="0.15">
      <c r="B11" s="217"/>
      <c r="C11" s="218"/>
      <c r="D11" s="218"/>
      <c r="E11" s="218"/>
      <c r="F11" s="218"/>
      <c r="G11" s="218"/>
      <c r="H11" s="191"/>
      <c r="I11" s="192"/>
      <c r="J11" s="193"/>
      <c r="K11" s="194"/>
      <c r="L11" s="195"/>
      <c r="M11" s="196"/>
      <c r="N11" s="219"/>
      <c r="O11" s="220"/>
      <c r="P11" s="221"/>
      <c r="Q11" s="242" t="str">
        <f>IF(AND(SUM(H11:M11)&gt;0,ISBLANK(N11)),"熱橋を選択",IF(OR(N11="一般部",N11="両方"),W11,""))</f>
        <v/>
      </c>
      <c r="R11" s="242"/>
      <c r="S11" s="242"/>
      <c r="T11" s="242" t="str">
        <f>IF(AND(SUM(H11:M11)&gt;0,ISBLANK(N11)),"して下さい",IF(OR(N11="熱橋部",N11="両方"),W11,""))</f>
        <v/>
      </c>
      <c r="U11" s="242"/>
      <c r="V11" s="243"/>
      <c r="W11" s="25">
        <f>IF(ISBLANK(H11),0,ROUND(K11/H11/1000,3))</f>
        <v>0</v>
      </c>
      <c r="Y11" s="217"/>
      <c r="Z11" s="218"/>
      <c r="AA11" s="218"/>
      <c r="AB11" s="218"/>
      <c r="AC11" s="218"/>
      <c r="AD11" s="218"/>
      <c r="AE11" s="191"/>
      <c r="AF11" s="192"/>
      <c r="AG11" s="193"/>
      <c r="AH11" s="194"/>
      <c r="AI11" s="195"/>
      <c r="AJ11" s="196"/>
      <c r="AK11" s="219"/>
      <c r="AL11" s="220"/>
      <c r="AM11" s="221"/>
      <c r="AN11" s="242" t="str">
        <f>IF(AND(SUM(AE11:AJ11)&gt;0,ISBLANK(AK11)),"熱橋を選択",IF(OR(AK11="一般部",AK11="両方"),AU11,""))</f>
        <v/>
      </c>
      <c r="AO11" s="242"/>
      <c r="AP11" s="242"/>
      <c r="AQ11" s="242" t="str">
        <f>IF(AND(SUM(AE11:AJ11)&gt;0,ISBLANK(AK11)),"して下さい",IF(OR(AK11="熱橋部",AK11="両方"),AU11,""))</f>
        <v/>
      </c>
      <c r="AR11" s="242"/>
      <c r="AS11" s="243"/>
      <c r="AT11" s="42"/>
      <c r="AU11" s="2">
        <f>IF(ISBLANK(AE11),0,ROUND(AH11/AE11/1000,3))</f>
        <v>0</v>
      </c>
      <c r="AW11" s="20">
        <v>2</v>
      </c>
      <c r="AX11" s="9" t="s">
        <v>25</v>
      </c>
      <c r="AY11" s="9">
        <v>1</v>
      </c>
      <c r="AZ11" s="24">
        <v>0</v>
      </c>
      <c r="BD11" s="18" t="s">
        <v>20</v>
      </c>
      <c r="BE11" s="19"/>
    </row>
    <row r="12" spans="1:61" ht="20.100000000000001" customHeight="1" x14ac:dyDescent="0.15">
      <c r="B12" s="217"/>
      <c r="C12" s="218"/>
      <c r="D12" s="218"/>
      <c r="E12" s="218"/>
      <c r="F12" s="218"/>
      <c r="G12" s="218"/>
      <c r="H12" s="191"/>
      <c r="I12" s="192"/>
      <c r="J12" s="193"/>
      <c r="K12" s="194"/>
      <c r="L12" s="195"/>
      <c r="M12" s="196"/>
      <c r="N12" s="219"/>
      <c r="O12" s="220"/>
      <c r="P12" s="221"/>
      <c r="Q12" s="242" t="str">
        <f>IF(AND(SUM(H12:M12)&gt;0,ISBLANK(N12)),"熱橋を選択",IF(OR(N12="一般部",N12="両方"),W12,""))</f>
        <v/>
      </c>
      <c r="R12" s="242"/>
      <c r="S12" s="242"/>
      <c r="T12" s="242" t="str">
        <f>IF(AND(SUM(H12:M12)&gt;0,ISBLANK(N12)),"して下さい",IF(OR(N12="熱橋部",N12="両方"),W12,""))</f>
        <v/>
      </c>
      <c r="U12" s="242"/>
      <c r="V12" s="243"/>
      <c r="W12" s="25">
        <f t="shared" ref="W12:W15" si="0">IF(ISBLANK(H12),0,ROUND(K12/H12/1000,3))</f>
        <v>0</v>
      </c>
      <c r="Y12" s="217"/>
      <c r="Z12" s="218"/>
      <c r="AA12" s="218"/>
      <c r="AB12" s="218"/>
      <c r="AC12" s="218"/>
      <c r="AD12" s="218"/>
      <c r="AE12" s="191"/>
      <c r="AF12" s="192"/>
      <c r="AG12" s="193"/>
      <c r="AH12" s="194"/>
      <c r="AI12" s="195"/>
      <c r="AJ12" s="196"/>
      <c r="AK12" s="219"/>
      <c r="AL12" s="220"/>
      <c r="AM12" s="221"/>
      <c r="AN12" s="242" t="str">
        <f>IF(AND(SUM(AE12:AJ12)&gt;0,ISBLANK(AK12)),"熱橋を選択",IF(OR(AK12="一般部",AK12="両方"),AU12,""))</f>
        <v/>
      </c>
      <c r="AO12" s="242"/>
      <c r="AP12" s="242"/>
      <c r="AQ12" s="242" t="str">
        <f>IF(AND(SUM(AE12:AJ12)&gt;0,ISBLANK(AK12)),"して下さい",IF(OR(AK12="熱橋部",AK12="両方"),AU12,""))</f>
        <v/>
      </c>
      <c r="AR12" s="242"/>
      <c r="AS12" s="243"/>
      <c r="AT12" s="42"/>
      <c r="AU12" s="2">
        <f t="shared" ref="AU12:AU15" si="1">IF(ISBLANK(AE12),0,ROUND(AH12/AE12/1000,3))</f>
        <v>0</v>
      </c>
      <c r="AW12" s="22">
        <v>3</v>
      </c>
      <c r="AX12" s="10" t="s">
        <v>26</v>
      </c>
      <c r="AY12" s="10">
        <v>0.87</v>
      </c>
      <c r="AZ12" s="23">
        <v>0.13</v>
      </c>
      <c r="BD12" s="20" t="s">
        <v>36</v>
      </c>
      <c r="BE12" s="24"/>
    </row>
    <row r="13" spans="1:61" ht="20.100000000000001" customHeight="1" x14ac:dyDescent="0.15">
      <c r="B13" s="217"/>
      <c r="C13" s="218"/>
      <c r="D13" s="218"/>
      <c r="E13" s="218"/>
      <c r="F13" s="218"/>
      <c r="G13" s="218"/>
      <c r="H13" s="191"/>
      <c r="I13" s="192"/>
      <c r="J13" s="193"/>
      <c r="K13" s="194"/>
      <c r="L13" s="195"/>
      <c r="M13" s="196"/>
      <c r="N13" s="219"/>
      <c r="O13" s="220"/>
      <c r="P13" s="221"/>
      <c r="Q13" s="242" t="str">
        <f>IF(AND(SUM(H13:M13)&gt;0,ISBLANK(N13)),"熱橋を選択",IF(OR(N13="一般部",N13="両方"),W13,""))</f>
        <v/>
      </c>
      <c r="R13" s="242"/>
      <c r="S13" s="242"/>
      <c r="T13" s="242" t="str">
        <f>IF(AND(SUM(H13:M13)&gt;0,ISBLANK(N13)),"して下さい",IF(OR(N13="熱橋部",N13="両方"),W13,""))</f>
        <v/>
      </c>
      <c r="U13" s="242"/>
      <c r="V13" s="243"/>
      <c r="W13" s="25">
        <f t="shared" si="0"/>
        <v>0</v>
      </c>
      <c r="Y13" s="217"/>
      <c r="Z13" s="218"/>
      <c r="AA13" s="218"/>
      <c r="AB13" s="218"/>
      <c r="AC13" s="218"/>
      <c r="AD13" s="218"/>
      <c r="AE13" s="191"/>
      <c r="AF13" s="192"/>
      <c r="AG13" s="193"/>
      <c r="AH13" s="194"/>
      <c r="AI13" s="195"/>
      <c r="AJ13" s="196"/>
      <c r="AK13" s="219"/>
      <c r="AL13" s="220"/>
      <c r="AM13" s="221"/>
      <c r="AN13" s="242" t="str">
        <f>IF(AND(SUM(AE13:AJ13)&gt;0,ISBLANK(AK13)),"熱橋を選択",IF(OR(AK13="一般部",AK13="両方"),AU13,""))</f>
        <v/>
      </c>
      <c r="AO13" s="242"/>
      <c r="AP13" s="242"/>
      <c r="AQ13" s="242" t="str">
        <f>IF(AND(SUM(AE13:AJ13)&gt;0,ISBLANK(AK13)),"して下さい",IF(OR(AK13="熱橋部",AK13="両方"),AU13,""))</f>
        <v/>
      </c>
      <c r="AR13" s="242"/>
      <c r="AS13" s="243"/>
      <c r="AT13" s="42"/>
      <c r="AU13" s="2">
        <f t="shared" si="1"/>
        <v>0</v>
      </c>
      <c r="BD13" s="20" t="s">
        <v>33</v>
      </c>
      <c r="BE13" s="24">
        <v>0.04</v>
      </c>
    </row>
    <row r="14" spans="1:61" ht="20.100000000000001" customHeight="1" x14ac:dyDescent="0.15">
      <c r="B14" s="217"/>
      <c r="C14" s="218"/>
      <c r="D14" s="218"/>
      <c r="E14" s="218"/>
      <c r="F14" s="218"/>
      <c r="G14" s="218"/>
      <c r="H14" s="191"/>
      <c r="I14" s="192"/>
      <c r="J14" s="193"/>
      <c r="K14" s="194"/>
      <c r="L14" s="195"/>
      <c r="M14" s="196"/>
      <c r="N14" s="219"/>
      <c r="O14" s="220"/>
      <c r="P14" s="221"/>
      <c r="Q14" s="242" t="str">
        <f>IF(AND(SUM(H14:M14)&gt;0,ISBLANK(N14)),"熱橋を選択",IF(OR(N14="一般部",N14="両方"),W14,""))</f>
        <v/>
      </c>
      <c r="R14" s="242"/>
      <c r="S14" s="242"/>
      <c r="T14" s="242" t="str">
        <f>IF(AND(SUM(H14:M14)&gt;0,ISBLANK(N14)),"して下さい",IF(OR(N14="熱橋部",N14="両方"),W14,""))</f>
        <v/>
      </c>
      <c r="U14" s="242"/>
      <c r="V14" s="243"/>
      <c r="W14" s="25">
        <f t="shared" si="0"/>
        <v>0</v>
      </c>
      <c r="Y14" s="217"/>
      <c r="Z14" s="218"/>
      <c r="AA14" s="218"/>
      <c r="AB14" s="218"/>
      <c r="AC14" s="218"/>
      <c r="AD14" s="218"/>
      <c r="AE14" s="191"/>
      <c r="AF14" s="192"/>
      <c r="AG14" s="193"/>
      <c r="AH14" s="194"/>
      <c r="AI14" s="195"/>
      <c r="AJ14" s="196"/>
      <c r="AK14" s="219"/>
      <c r="AL14" s="220"/>
      <c r="AM14" s="221"/>
      <c r="AN14" s="242" t="str">
        <f>IF(AND(SUM(AE14:AJ14)&gt;0,ISBLANK(AK14)),"熱橋を選択",IF(OR(AK14="一般部",AK14="両方"),AU14,""))</f>
        <v/>
      </c>
      <c r="AO14" s="242"/>
      <c r="AP14" s="242"/>
      <c r="AQ14" s="242" t="str">
        <f>IF(AND(SUM(AE14:AJ14)&gt;0,ISBLANK(AK14)),"して下さい",IF(OR(AK14="熱橋部",AK14="両方"),AU14,""))</f>
        <v/>
      </c>
      <c r="AR14" s="242"/>
      <c r="AS14" s="243"/>
      <c r="AT14" s="42"/>
      <c r="AU14" s="2">
        <f t="shared" si="1"/>
        <v>0</v>
      </c>
      <c r="AW14" s="15">
        <f>SUMIF(AX15:AX17,N22,AW15:AW17)</f>
        <v>1</v>
      </c>
      <c r="AX14" s="16" t="s">
        <v>29</v>
      </c>
      <c r="AY14" s="16" t="s">
        <v>12</v>
      </c>
      <c r="AZ14" s="17" t="s">
        <v>13</v>
      </c>
      <c r="BD14" s="22" t="s">
        <v>34</v>
      </c>
      <c r="BE14" s="23">
        <v>0.11</v>
      </c>
    </row>
    <row r="15" spans="1:61" ht="20.100000000000001" customHeight="1" x14ac:dyDescent="0.15">
      <c r="B15" s="247"/>
      <c r="C15" s="248"/>
      <c r="D15" s="248"/>
      <c r="E15" s="248"/>
      <c r="F15" s="248"/>
      <c r="G15" s="249"/>
      <c r="H15" s="191"/>
      <c r="I15" s="192"/>
      <c r="J15" s="193"/>
      <c r="K15" s="194"/>
      <c r="L15" s="195"/>
      <c r="M15" s="196"/>
      <c r="N15" s="219"/>
      <c r="O15" s="220"/>
      <c r="P15" s="221"/>
      <c r="Q15" s="242" t="str">
        <f>IF(AND(SUM(H15:M15)&gt;0,ISBLANK(N15)),"熱橋を選択",IF(OR(N15="一般部",N15="両方"),W15,""))</f>
        <v/>
      </c>
      <c r="R15" s="242"/>
      <c r="S15" s="242"/>
      <c r="T15" s="242" t="str">
        <f>IF(AND(SUM(H15:M15)&gt;0,ISBLANK(N15)),"して下さい",IF(OR(N15="熱橋部",N15="両方"),W15,""))</f>
        <v/>
      </c>
      <c r="U15" s="242"/>
      <c r="V15" s="243"/>
      <c r="W15" s="25">
        <f t="shared" si="0"/>
        <v>0</v>
      </c>
      <c r="Y15" s="247"/>
      <c r="Z15" s="248"/>
      <c r="AA15" s="248"/>
      <c r="AB15" s="248"/>
      <c r="AC15" s="248"/>
      <c r="AD15" s="249"/>
      <c r="AE15" s="191"/>
      <c r="AF15" s="192"/>
      <c r="AG15" s="193"/>
      <c r="AH15" s="194"/>
      <c r="AI15" s="195"/>
      <c r="AJ15" s="196"/>
      <c r="AK15" s="219"/>
      <c r="AL15" s="220"/>
      <c r="AM15" s="221"/>
      <c r="AN15" s="242" t="str">
        <f>IF(AND(SUM(AE15:AJ15)&gt;0,ISBLANK(AK15)),"熱橋を選択",IF(OR(AK15="一般部",AK15="両方"),AU15,""))</f>
        <v/>
      </c>
      <c r="AO15" s="242"/>
      <c r="AP15" s="242"/>
      <c r="AQ15" s="242" t="str">
        <f>IF(AND(SUM(AE15:AJ15)&gt;0,ISBLANK(AK15)),"して下さい",IF(OR(AK15="熱橋部",AK15="両方"),AU15,""))</f>
        <v/>
      </c>
      <c r="AR15" s="242"/>
      <c r="AS15" s="243"/>
      <c r="AT15" s="42"/>
      <c r="AU15" s="2">
        <f t="shared" si="1"/>
        <v>0</v>
      </c>
      <c r="AW15" s="20">
        <v>1</v>
      </c>
      <c r="AX15" s="9" t="s">
        <v>36</v>
      </c>
      <c r="AY15" s="9"/>
      <c r="AZ15" s="24"/>
    </row>
    <row r="16" spans="1:61" ht="20.100000000000001" customHeight="1" x14ac:dyDescent="0.15">
      <c r="B16" s="214" t="s">
        <v>32</v>
      </c>
      <c r="C16" s="215"/>
      <c r="D16" s="215"/>
      <c r="E16" s="215"/>
      <c r="F16" s="215"/>
      <c r="G16" s="216"/>
      <c r="H16" s="261" t="s">
        <v>36</v>
      </c>
      <c r="I16" s="262"/>
      <c r="J16" s="262"/>
      <c r="K16" s="262"/>
      <c r="L16" s="262"/>
      <c r="M16" s="262"/>
      <c r="N16" s="262"/>
      <c r="O16" s="262"/>
      <c r="P16" s="263"/>
      <c r="Q16" s="250">
        <f>SUMIF(BD7:BD9,H16,BE7:BE9)</f>
        <v>0</v>
      </c>
      <c r="R16" s="250"/>
      <c r="S16" s="250"/>
      <c r="T16" s="250">
        <f>SUMIF(BD7:BD9,H16,BE7:BE9)</f>
        <v>0</v>
      </c>
      <c r="U16" s="250"/>
      <c r="V16" s="254"/>
      <c r="Y16" s="214" t="s">
        <v>32</v>
      </c>
      <c r="Z16" s="215"/>
      <c r="AA16" s="215"/>
      <c r="AB16" s="215"/>
      <c r="AC16" s="215"/>
      <c r="AD16" s="216"/>
      <c r="AE16" s="244" t="s">
        <v>4</v>
      </c>
      <c r="AF16" s="245"/>
      <c r="AG16" s="246"/>
      <c r="AH16" s="244" t="s">
        <v>4</v>
      </c>
      <c r="AI16" s="245"/>
      <c r="AJ16" s="246"/>
      <c r="AK16" s="244" t="s">
        <v>4</v>
      </c>
      <c r="AL16" s="245"/>
      <c r="AM16" s="246"/>
      <c r="AN16" s="250">
        <v>0.09</v>
      </c>
      <c r="AO16" s="250"/>
      <c r="AP16" s="250"/>
      <c r="AQ16" s="250">
        <v>0.09</v>
      </c>
      <c r="AR16" s="250"/>
      <c r="AS16" s="254"/>
      <c r="AT16" s="42"/>
      <c r="AW16" s="20">
        <v>2</v>
      </c>
      <c r="AX16" s="9" t="s">
        <v>28</v>
      </c>
      <c r="AY16" s="9">
        <v>0.86</v>
      </c>
      <c r="AZ16" s="24">
        <v>0.14000000000000001</v>
      </c>
      <c r="BD16" s="18" t="s">
        <v>19</v>
      </c>
      <c r="BE16" s="19"/>
    </row>
    <row r="17" spans="2:57" ht="20.100000000000001" customHeight="1" x14ac:dyDescent="0.15">
      <c r="B17" s="212" t="s">
        <v>3</v>
      </c>
      <c r="C17" s="213"/>
      <c r="D17" s="213"/>
      <c r="E17" s="213"/>
      <c r="F17" s="213"/>
      <c r="G17" s="213"/>
      <c r="H17" s="213"/>
      <c r="I17" s="213"/>
      <c r="J17" s="213"/>
      <c r="K17" s="213"/>
      <c r="L17" s="48"/>
      <c r="M17" s="48"/>
      <c r="N17" s="48"/>
      <c r="O17" s="48"/>
      <c r="P17" s="7"/>
      <c r="Q17" s="183">
        <f>SUM(Q10:S16)</f>
        <v>0.09</v>
      </c>
      <c r="R17" s="184"/>
      <c r="S17" s="184"/>
      <c r="T17" s="183">
        <f>SUM(T10:V16)</f>
        <v>0.09</v>
      </c>
      <c r="U17" s="184"/>
      <c r="V17" s="185"/>
      <c r="Y17" s="212" t="s">
        <v>3</v>
      </c>
      <c r="Z17" s="213"/>
      <c r="AA17" s="213"/>
      <c r="AB17" s="213"/>
      <c r="AC17" s="213"/>
      <c r="AD17" s="213"/>
      <c r="AE17" s="213"/>
      <c r="AF17" s="213"/>
      <c r="AG17" s="213"/>
      <c r="AH17" s="213"/>
      <c r="AI17" s="48"/>
      <c r="AJ17" s="48"/>
      <c r="AK17" s="48"/>
      <c r="AL17" s="48"/>
      <c r="AM17" s="7"/>
      <c r="AN17" s="186">
        <f>SUM(AN10:AP16)</f>
        <v>0.18</v>
      </c>
      <c r="AO17" s="186"/>
      <c r="AP17" s="186"/>
      <c r="AQ17" s="186">
        <f>SUM(AQ10:AS16)</f>
        <v>0.18</v>
      </c>
      <c r="AR17" s="186"/>
      <c r="AS17" s="187"/>
      <c r="AT17" s="42"/>
      <c r="AW17" s="22">
        <v>3</v>
      </c>
      <c r="AX17" s="10" t="s">
        <v>17</v>
      </c>
      <c r="AY17" s="10">
        <v>0.85</v>
      </c>
      <c r="AZ17" s="23">
        <v>0.15</v>
      </c>
      <c r="BD17" s="20" t="s">
        <v>36</v>
      </c>
      <c r="BE17" s="24"/>
    </row>
    <row r="18" spans="2:57" ht="20.100000000000001" customHeight="1" x14ac:dyDescent="0.15">
      <c r="B18" s="212" t="s">
        <v>2</v>
      </c>
      <c r="C18" s="213"/>
      <c r="D18" s="213"/>
      <c r="E18" s="213"/>
      <c r="F18" s="213"/>
      <c r="G18" s="213"/>
      <c r="H18" s="213"/>
      <c r="I18" s="213"/>
      <c r="J18" s="213"/>
      <c r="K18" s="213"/>
      <c r="L18" s="48"/>
      <c r="M18" s="48"/>
      <c r="N18" s="48"/>
      <c r="O18" s="48"/>
      <c r="P18" s="7"/>
      <c r="Q18" s="186">
        <f>IF(SUM(Q10:S16)=0,0,ROUND(1/Q17,3))</f>
        <v>11.111000000000001</v>
      </c>
      <c r="R18" s="186"/>
      <c r="S18" s="186"/>
      <c r="T18" s="186">
        <f>IF(SUM(T10:V16)=0,0,ROUND(1/T17,3))</f>
        <v>11.111000000000001</v>
      </c>
      <c r="U18" s="186"/>
      <c r="V18" s="187"/>
      <c r="Y18" s="212" t="s">
        <v>2</v>
      </c>
      <c r="Z18" s="213"/>
      <c r="AA18" s="213"/>
      <c r="AB18" s="213"/>
      <c r="AC18" s="213"/>
      <c r="AD18" s="213"/>
      <c r="AE18" s="213"/>
      <c r="AF18" s="213"/>
      <c r="AG18" s="213"/>
      <c r="AH18" s="213"/>
      <c r="AI18" s="48"/>
      <c r="AJ18" s="48"/>
      <c r="AK18" s="48"/>
      <c r="AL18" s="48"/>
      <c r="AM18" s="7"/>
      <c r="AN18" s="186">
        <f>IF(SUM(AN10:AP16)=0,0,ROUND(1/AN17,3))</f>
        <v>5.556</v>
      </c>
      <c r="AO18" s="186"/>
      <c r="AP18" s="186"/>
      <c r="AQ18" s="186">
        <f>IF(SUM(AQ10:AS16)=0,0,ROUND(1/AQ17,3))</f>
        <v>5.556</v>
      </c>
      <c r="AR18" s="186"/>
      <c r="AS18" s="187"/>
      <c r="AT18" s="42"/>
      <c r="BD18" s="20" t="s">
        <v>33</v>
      </c>
      <c r="BE18" s="24">
        <v>0.04</v>
      </c>
    </row>
    <row r="19" spans="2:57" ht="20.100000000000001" customHeight="1" thickBot="1" x14ac:dyDescent="0.2">
      <c r="B19" s="222" t="s">
        <v>1</v>
      </c>
      <c r="C19" s="223"/>
      <c r="D19" s="223"/>
      <c r="E19" s="223"/>
      <c r="F19" s="223"/>
      <c r="G19" s="223"/>
      <c r="H19" s="223"/>
      <c r="I19" s="223"/>
      <c r="J19" s="223"/>
      <c r="K19" s="223"/>
      <c r="L19" s="49"/>
      <c r="M19" s="49"/>
      <c r="N19" s="49"/>
      <c r="O19" s="49"/>
      <c r="P19" s="8"/>
      <c r="Q19" s="209">
        <f>IF(SUM(Q11:V15)=0,0,ROUND(Q8*Q18+T8*T18,3))</f>
        <v>0</v>
      </c>
      <c r="R19" s="210"/>
      <c r="S19" s="210"/>
      <c r="T19" s="210"/>
      <c r="U19" s="210"/>
      <c r="V19" s="211"/>
      <c r="Y19" s="222" t="s">
        <v>1</v>
      </c>
      <c r="Z19" s="223"/>
      <c r="AA19" s="223"/>
      <c r="AB19" s="223"/>
      <c r="AC19" s="223"/>
      <c r="AD19" s="223"/>
      <c r="AE19" s="223"/>
      <c r="AF19" s="223"/>
      <c r="AG19" s="223"/>
      <c r="AH19" s="223"/>
      <c r="AI19" s="49"/>
      <c r="AJ19" s="49"/>
      <c r="AK19" s="49"/>
      <c r="AL19" s="49"/>
      <c r="AM19" s="8"/>
      <c r="AN19" s="209">
        <f>IF(SUM(AN11:AS15)=0,0,ROUND(AN8*AN18+AQ8*AQ18,3))</f>
        <v>0</v>
      </c>
      <c r="AO19" s="210"/>
      <c r="AP19" s="210"/>
      <c r="AQ19" s="210"/>
      <c r="AR19" s="210"/>
      <c r="AS19" s="211"/>
      <c r="AT19" s="42"/>
      <c r="AW19" s="15">
        <f>SUMIF(AX20:AX22,AK22,AW20:AW22)</f>
        <v>1</v>
      </c>
      <c r="AX19" s="16" t="s">
        <v>20</v>
      </c>
      <c r="AY19" s="16" t="s">
        <v>12</v>
      </c>
      <c r="AZ19" s="17" t="s">
        <v>13</v>
      </c>
      <c r="BD19" s="22" t="s">
        <v>35</v>
      </c>
      <c r="BE19" s="23">
        <v>0.15</v>
      </c>
    </row>
    <row r="20" spans="2:57" ht="15" customHeight="1" x14ac:dyDescent="0.15">
      <c r="B20" s="11"/>
      <c r="C20" s="11"/>
      <c r="D20" s="11"/>
      <c r="E20" s="11"/>
      <c r="F20" s="11"/>
      <c r="G20" s="11"/>
      <c r="H20" s="11"/>
      <c r="I20" s="11"/>
      <c r="J20" s="11"/>
      <c r="K20" s="11"/>
      <c r="L20" s="11"/>
      <c r="M20" s="11"/>
      <c r="N20" s="11"/>
      <c r="O20" s="11"/>
      <c r="P20" s="11"/>
      <c r="Q20" s="12"/>
      <c r="R20" s="12"/>
      <c r="S20" s="12"/>
      <c r="T20" s="12"/>
      <c r="U20" s="12"/>
      <c r="V20" s="12"/>
      <c r="Y20" s="11"/>
      <c r="Z20" s="11"/>
      <c r="AA20" s="11"/>
      <c r="AB20" s="11"/>
      <c r="AC20" s="11"/>
      <c r="AD20" s="11"/>
      <c r="AE20" s="11"/>
      <c r="AF20" s="11"/>
      <c r="AG20" s="11"/>
      <c r="AH20" s="11"/>
      <c r="AI20" s="11"/>
      <c r="AJ20" s="11"/>
      <c r="AK20" s="11"/>
      <c r="AL20" s="11"/>
      <c r="AM20" s="11"/>
      <c r="AN20" s="12"/>
      <c r="AO20" s="12"/>
      <c r="AP20" s="12"/>
      <c r="AQ20" s="12"/>
      <c r="AR20" s="12"/>
      <c r="AS20" s="12"/>
      <c r="AT20" s="42"/>
      <c r="AW20" s="20">
        <v>1</v>
      </c>
      <c r="AX20" s="9" t="s">
        <v>36</v>
      </c>
      <c r="AY20" s="9"/>
      <c r="AZ20" s="24"/>
    </row>
    <row r="21" spans="2:57" ht="15" customHeight="1" thickBot="1" x14ac:dyDescent="0.2">
      <c r="AW21" s="20">
        <v>2</v>
      </c>
      <c r="AX21" s="9" t="s">
        <v>22</v>
      </c>
      <c r="AY21" s="9">
        <v>0.83</v>
      </c>
      <c r="AZ21" s="24">
        <v>0.17</v>
      </c>
    </row>
    <row r="22" spans="2:57" ht="20.100000000000001" customHeight="1" x14ac:dyDescent="0.15">
      <c r="B22" s="56"/>
      <c r="C22" s="21"/>
      <c r="D22" s="93" t="s">
        <v>231</v>
      </c>
      <c r="E22" s="93"/>
      <c r="F22" s="93"/>
      <c r="G22" s="93"/>
      <c r="H22" s="93"/>
      <c r="I22" s="93"/>
      <c r="J22" s="93"/>
      <c r="K22" s="93"/>
      <c r="L22" s="57"/>
      <c r="M22" s="57"/>
      <c r="N22" s="251" t="s">
        <v>36</v>
      </c>
      <c r="O22" s="252"/>
      <c r="P22" s="252"/>
      <c r="Q22" s="252"/>
      <c r="R22" s="252"/>
      <c r="S22" s="252"/>
      <c r="T22" s="252"/>
      <c r="U22" s="252"/>
      <c r="V22" s="253"/>
      <c r="Y22" s="56"/>
      <c r="Z22" s="21"/>
      <c r="AA22" s="93" t="s">
        <v>232</v>
      </c>
      <c r="AB22" s="93"/>
      <c r="AC22" s="93"/>
      <c r="AD22" s="93"/>
      <c r="AE22" s="93"/>
      <c r="AF22" s="93"/>
      <c r="AG22" s="93"/>
      <c r="AH22" s="93"/>
      <c r="AI22" s="57"/>
      <c r="AJ22" s="57"/>
      <c r="AK22" s="251" t="s">
        <v>36</v>
      </c>
      <c r="AL22" s="252"/>
      <c r="AM22" s="252"/>
      <c r="AN22" s="252"/>
      <c r="AO22" s="252"/>
      <c r="AP22" s="252"/>
      <c r="AQ22" s="252"/>
      <c r="AR22" s="252"/>
      <c r="AS22" s="253"/>
      <c r="AT22" s="44"/>
      <c r="AW22" s="22">
        <v>3</v>
      </c>
      <c r="AX22" s="10" t="s">
        <v>21</v>
      </c>
      <c r="AY22" s="10">
        <v>0.77</v>
      </c>
      <c r="AZ22" s="23">
        <v>0.23</v>
      </c>
    </row>
    <row r="23" spans="2:57" ht="20.100000000000001" customHeight="1" x14ac:dyDescent="0.15">
      <c r="B23" s="58"/>
      <c r="C23" s="59" t="s">
        <v>227</v>
      </c>
      <c r="D23" s="94"/>
      <c r="E23" s="94"/>
      <c r="F23" s="94"/>
      <c r="G23" s="94"/>
      <c r="H23" s="94"/>
      <c r="I23" s="94"/>
      <c r="J23" s="94"/>
      <c r="K23" s="94"/>
      <c r="L23" s="59" t="s">
        <v>228</v>
      </c>
      <c r="M23" s="59"/>
      <c r="N23" s="178" t="s">
        <v>8</v>
      </c>
      <c r="O23" s="177"/>
      <c r="P23" s="227"/>
      <c r="Q23" s="259" t="s">
        <v>7</v>
      </c>
      <c r="R23" s="259"/>
      <c r="S23" s="259"/>
      <c r="T23" s="259" t="s">
        <v>6</v>
      </c>
      <c r="U23" s="259"/>
      <c r="V23" s="260"/>
      <c r="Y23" s="58"/>
      <c r="Z23" s="59" t="s">
        <v>227</v>
      </c>
      <c r="AA23" s="94"/>
      <c r="AB23" s="94"/>
      <c r="AC23" s="94"/>
      <c r="AD23" s="94"/>
      <c r="AE23" s="94"/>
      <c r="AF23" s="94"/>
      <c r="AG23" s="94"/>
      <c r="AH23" s="94"/>
      <c r="AI23" s="59" t="s">
        <v>228</v>
      </c>
      <c r="AJ23" s="59"/>
      <c r="AK23" s="178" t="s">
        <v>8</v>
      </c>
      <c r="AL23" s="177"/>
      <c r="AM23" s="227"/>
      <c r="AN23" s="177" t="s">
        <v>7</v>
      </c>
      <c r="AO23" s="177"/>
      <c r="AP23" s="177"/>
      <c r="AQ23" s="178" t="s">
        <v>6</v>
      </c>
      <c r="AR23" s="177"/>
      <c r="AS23" s="179"/>
      <c r="AT23" s="44"/>
    </row>
    <row r="24" spans="2:57" ht="20.100000000000001" customHeight="1" x14ac:dyDescent="0.15">
      <c r="B24" s="60"/>
      <c r="C24" s="61"/>
      <c r="D24" s="95"/>
      <c r="E24" s="95"/>
      <c r="F24" s="95"/>
      <c r="G24" s="95"/>
      <c r="H24" s="95"/>
      <c r="I24" s="95"/>
      <c r="J24" s="95"/>
      <c r="K24" s="95"/>
      <c r="L24" s="61"/>
      <c r="M24" s="61"/>
      <c r="N24" s="228" t="s">
        <v>5</v>
      </c>
      <c r="O24" s="229"/>
      <c r="P24" s="230"/>
      <c r="Q24" s="257">
        <f>VLOOKUP(AW14,AW15:AZ17,3,FALSE)</f>
        <v>0</v>
      </c>
      <c r="R24" s="257"/>
      <c r="S24" s="257"/>
      <c r="T24" s="257">
        <f>VLOOKUP(AW14,AW15:AZ17,4,FALSE)</f>
        <v>0</v>
      </c>
      <c r="U24" s="257"/>
      <c r="V24" s="258"/>
      <c r="Y24" s="60"/>
      <c r="Z24" s="61"/>
      <c r="AA24" s="95"/>
      <c r="AB24" s="95"/>
      <c r="AC24" s="95"/>
      <c r="AD24" s="95"/>
      <c r="AE24" s="95"/>
      <c r="AF24" s="95"/>
      <c r="AG24" s="95"/>
      <c r="AH24" s="95"/>
      <c r="AI24" s="61"/>
      <c r="AJ24" s="61"/>
      <c r="AK24" s="228" t="s">
        <v>5</v>
      </c>
      <c r="AL24" s="229"/>
      <c r="AM24" s="230"/>
      <c r="AN24" s="224">
        <f>VLOOKUP(AW19,AW20:AZ22,3,FALSE)</f>
        <v>0</v>
      </c>
      <c r="AO24" s="225"/>
      <c r="AP24" s="225"/>
      <c r="AQ24" s="224">
        <f>VLOOKUP(AW19,AW20:AZ22,4,FALSE)</f>
        <v>0</v>
      </c>
      <c r="AR24" s="225"/>
      <c r="AS24" s="226"/>
      <c r="AT24" s="42"/>
      <c r="AW24" s="15">
        <f>SUMIF(AX25:AX31,N38,AW25:AW31)</f>
        <v>1</v>
      </c>
      <c r="AX24" s="16" t="s">
        <v>19</v>
      </c>
      <c r="AY24" s="16" t="s">
        <v>12</v>
      </c>
      <c r="AZ24" s="17" t="s">
        <v>13</v>
      </c>
    </row>
    <row r="25" spans="2:57" ht="30" customHeight="1" thickBot="1" x14ac:dyDescent="0.2">
      <c r="B25" s="239" t="s">
        <v>226</v>
      </c>
      <c r="C25" s="240"/>
      <c r="D25" s="240"/>
      <c r="E25" s="240"/>
      <c r="F25" s="240"/>
      <c r="G25" s="241"/>
      <c r="H25" s="188" t="s">
        <v>0</v>
      </c>
      <c r="I25" s="189"/>
      <c r="J25" s="190"/>
      <c r="K25" s="188" t="s">
        <v>48</v>
      </c>
      <c r="L25" s="189"/>
      <c r="M25" s="190"/>
      <c r="N25" s="188" t="s">
        <v>11</v>
      </c>
      <c r="O25" s="189"/>
      <c r="P25" s="190"/>
      <c r="Q25" s="170" t="s">
        <v>49</v>
      </c>
      <c r="R25" s="170"/>
      <c r="S25" s="170"/>
      <c r="T25" s="170"/>
      <c r="U25" s="170"/>
      <c r="V25" s="162"/>
      <c r="Y25" s="239" t="s">
        <v>226</v>
      </c>
      <c r="Z25" s="240"/>
      <c r="AA25" s="240"/>
      <c r="AB25" s="240"/>
      <c r="AC25" s="240"/>
      <c r="AD25" s="241"/>
      <c r="AE25" s="188" t="s">
        <v>0</v>
      </c>
      <c r="AF25" s="189"/>
      <c r="AG25" s="190"/>
      <c r="AH25" s="188" t="s">
        <v>48</v>
      </c>
      <c r="AI25" s="189"/>
      <c r="AJ25" s="190"/>
      <c r="AK25" s="188" t="s">
        <v>11</v>
      </c>
      <c r="AL25" s="189"/>
      <c r="AM25" s="190"/>
      <c r="AN25" s="170" t="s">
        <v>49</v>
      </c>
      <c r="AO25" s="170"/>
      <c r="AP25" s="170"/>
      <c r="AQ25" s="170"/>
      <c r="AR25" s="170"/>
      <c r="AS25" s="162"/>
      <c r="AT25" s="44"/>
      <c r="AW25" s="20">
        <v>1</v>
      </c>
      <c r="AX25" s="9" t="s">
        <v>36</v>
      </c>
      <c r="AY25" s="9"/>
      <c r="AZ25" s="24"/>
    </row>
    <row r="26" spans="2:57" ht="20.100000000000001" customHeight="1" x14ac:dyDescent="0.15">
      <c r="B26" s="267" t="s">
        <v>31</v>
      </c>
      <c r="C26" s="268"/>
      <c r="D26" s="268"/>
      <c r="E26" s="268"/>
      <c r="F26" s="268"/>
      <c r="G26" s="269"/>
      <c r="H26" s="234" t="s">
        <v>4</v>
      </c>
      <c r="I26" s="235"/>
      <c r="J26" s="236"/>
      <c r="K26" s="234" t="s">
        <v>4</v>
      </c>
      <c r="L26" s="235"/>
      <c r="M26" s="236"/>
      <c r="N26" s="234" t="s">
        <v>4</v>
      </c>
      <c r="O26" s="235"/>
      <c r="P26" s="236"/>
      <c r="Q26" s="255">
        <v>0.09</v>
      </c>
      <c r="R26" s="255"/>
      <c r="S26" s="255"/>
      <c r="T26" s="255">
        <v>0.09</v>
      </c>
      <c r="U26" s="255"/>
      <c r="V26" s="256"/>
      <c r="Y26" s="237" t="s">
        <v>31</v>
      </c>
      <c r="Z26" s="238"/>
      <c r="AA26" s="238"/>
      <c r="AB26" s="238"/>
      <c r="AC26" s="238"/>
      <c r="AD26" s="238"/>
      <c r="AE26" s="234" t="s">
        <v>4</v>
      </c>
      <c r="AF26" s="235"/>
      <c r="AG26" s="236"/>
      <c r="AH26" s="234" t="s">
        <v>4</v>
      </c>
      <c r="AI26" s="235"/>
      <c r="AJ26" s="236"/>
      <c r="AK26" s="234" t="s">
        <v>4</v>
      </c>
      <c r="AL26" s="235"/>
      <c r="AM26" s="236"/>
      <c r="AN26" s="231">
        <v>0.11</v>
      </c>
      <c r="AO26" s="232"/>
      <c r="AP26" s="232"/>
      <c r="AQ26" s="231">
        <v>0.11</v>
      </c>
      <c r="AR26" s="232"/>
      <c r="AS26" s="233"/>
      <c r="AT26" s="42"/>
      <c r="AW26" s="20">
        <v>2</v>
      </c>
      <c r="AX26" s="9" t="s">
        <v>14</v>
      </c>
      <c r="AY26" s="9">
        <v>0.8</v>
      </c>
      <c r="AZ26" s="24">
        <v>0.2</v>
      </c>
    </row>
    <row r="27" spans="2:57" ht="20.100000000000001" customHeight="1" x14ac:dyDescent="0.15">
      <c r="B27" s="217"/>
      <c r="C27" s="218"/>
      <c r="D27" s="218"/>
      <c r="E27" s="218"/>
      <c r="F27" s="218"/>
      <c r="G27" s="218"/>
      <c r="H27" s="191"/>
      <c r="I27" s="192"/>
      <c r="J27" s="193"/>
      <c r="K27" s="194"/>
      <c r="L27" s="195"/>
      <c r="M27" s="196"/>
      <c r="N27" s="219"/>
      <c r="O27" s="220"/>
      <c r="P27" s="221"/>
      <c r="Q27" s="242" t="str">
        <f>IF(AND(SUM(H27:M27)&gt;0,ISBLANK(N27)),"熱橋を選択",IF(OR(N27="一般部",N27="両方"),W27,""))</f>
        <v/>
      </c>
      <c r="R27" s="242"/>
      <c r="S27" s="242"/>
      <c r="T27" s="242" t="str">
        <f>IF(AND(SUM(H27:M27)&gt;0,ISBLANK(N27)),"して下さい",IF(OR(N27="熱橋部",N27="両方"),W27,""))</f>
        <v/>
      </c>
      <c r="U27" s="242"/>
      <c r="V27" s="243"/>
      <c r="W27" s="25">
        <f t="shared" ref="W27:W31" si="2">IF(ISBLANK(H27),0,ROUND(K27/H27/1000,3))</f>
        <v>0</v>
      </c>
      <c r="Y27" s="217"/>
      <c r="Z27" s="218"/>
      <c r="AA27" s="218"/>
      <c r="AB27" s="218"/>
      <c r="AC27" s="218"/>
      <c r="AD27" s="218"/>
      <c r="AE27" s="191"/>
      <c r="AF27" s="192"/>
      <c r="AG27" s="193"/>
      <c r="AH27" s="194"/>
      <c r="AI27" s="195"/>
      <c r="AJ27" s="196"/>
      <c r="AK27" s="219"/>
      <c r="AL27" s="220"/>
      <c r="AM27" s="221"/>
      <c r="AN27" s="197" t="str">
        <f>IF(AND(SUM(AE27:AJ27)&gt;0,ISBLANK(AK27)),"熱橋を選択",IF(OR(AK27="一般部",AK27="両方"),AU27,""))</f>
        <v/>
      </c>
      <c r="AO27" s="198"/>
      <c r="AP27" s="198"/>
      <c r="AQ27" s="197" t="str">
        <f>IF(AND(SUM(AE27:AJ27)&gt;0,ISBLANK(AK27)),"して下さい",IF(OR(AK27="熱橋部",AK27="両方"),AU27,""))</f>
        <v/>
      </c>
      <c r="AR27" s="198"/>
      <c r="AS27" s="199"/>
      <c r="AT27" s="42"/>
      <c r="AU27" s="2">
        <f t="shared" ref="AU27:AU31" si="3">IF(ISBLANK(AE27),0,ROUND(AH27/AE27/1000,3))</f>
        <v>0</v>
      </c>
      <c r="AW27" s="20">
        <v>3</v>
      </c>
      <c r="AX27" s="9" t="s">
        <v>15</v>
      </c>
      <c r="AY27" s="9">
        <v>0.8</v>
      </c>
      <c r="AZ27" s="24">
        <v>0.2</v>
      </c>
    </row>
    <row r="28" spans="2:57" ht="20.100000000000001" customHeight="1" x14ac:dyDescent="0.15">
      <c r="B28" s="217"/>
      <c r="C28" s="218"/>
      <c r="D28" s="218"/>
      <c r="E28" s="218"/>
      <c r="F28" s="218"/>
      <c r="G28" s="218"/>
      <c r="H28" s="191"/>
      <c r="I28" s="192"/>
      <c r="J28" s="193"/>
      <c r="K28" s="194"/>
      <c r="L28" s="195"/>
      <c r="M28" s="196"/>
      <c r="N28" s="219"/>
      <c r="O28" s="220"/>
      <c r="P28" s="221"/>
      <c r="Q28" s="242" t="str">
        <f>IF(AND(SUM(H28:M28)&gt;0,ISBLANK(N28)),"熱橋を選択",IF(OR(N28="一般部",N28="両方"),W28,""))</f>
        <v/>
      </c>
      <c r="R28" s="242"/>
      <c r="S28" s="242"/>
      <c r="T28" s="242" t="str">
        <f>IF(AND(SUM(H28:M28)&gt;0,ISBLANK(N28)),"して下さい",IF(OR(N28="熱橋部",N28="両方"),W28,""))</f>
        <v/>
      </c>
      <c r="U28" s="242"/>
      <c r="V28" s="243"/>
      <c r="W28" s="25">
        <f t="shared" si="2"/>
        <v>0</v>
      </c>
      <c r="Y28" s="217"/>
      <c r="Z28" s="218"/>
      <c r="AA28" s="218"/>
      <c r="AB28" s="218"/>
      <c r="AC28" s="218"/>
      <c r="AD28" s="266"/>
      <c r="AE28" s="191"/>
      <c r="AF28" s="192"/>
      <c r="AG28" s="193"/>
      <c r="AH28" s="194"/>
      <c r="AI28" s="195"/>
      <c r="AJ28" s="196"/>
      <c r="AK28" s="219"/>
      <c r="AL28" s="220"/>
      <c r="AM28" s="221"/>
      <c r="AN28" s="197" t="str">
        <f>IF(AND(SUM(AE28:AJ28)&gt;0,ISBLANK(AK28)),"熱橋を選択",IF(OR(AK28="一般部",AK28="両方"),AU28,""))</f>
        <v/>
      </c>
      <c r="AO28" s="198"/>
      <c r="AP28" s="198"/>
      <c r="AQ28" s="197" t="str">
        <f>IF(AND(SUM(AE28:AJ28)&gt;0,ISBLANK(AK28)),"して下さい",IF(OR(AK28="熱橋部",AK28="両方"),AU28,""))</f>
        <v/>
      </c>
      <c r="AR28" s="198"/>
      <c r="AS28" s="199"/>
      <c r="AT28" s="42"/>
      <c r="AU28" s="2">
        <f t="shared" si="3"/>
        <v>0</v>
      </c>
      <c r="AW28" s="20">
        <v>4</v>
      </c>
      <c r="AX28" s="9" t="s">
        <v>16</v>
      </c>
      <c r="AY28" s="9">
        <v>0.85</v>
      </c>
      <c r="AZ28" s="24">
        <v>0.15</v>
      </c>
    </row>
    <row r="29" spans="2:57" ht="20.100000000000001" customHeight="1" x14ac:dyDescent="0.15">
      <c r="B29" s="217"/>
      <c r="C29" s="218"/>
      <c r="D29" s="218"/>
      <c r="E29" s="218"/>
      <c r="F29" s="218"/>
      <c r="G29" s="218"/>
      <c r="H29" s="191"/>
      <c r="I29" s="192"/>
      <c r="J29" s="193"/>
      <c r="K29" s="194"/>
      <c r="L29" s="195"/>
      <c r="M29" s="196"/>
      <c r="N29" s="219"/>
      <c r="O29" s="220"/>
      <c r="P29" s="221"/>
      <c r="Q29" s="242" t="str">
        <f>IF(AND(SUM(H29:M29)&gt;0,ISBLANK(N29)),"熱橋を選択",IF(OR(N29="一般部",N29="両方"),W29,""))</f>
        <v/>
      </c>
      <c r="R29" s="242"/>
      <c r="S29" s="242"/>
      <c r="T29" s="242" t="str">
        <f>IF(AND(SUM(H29:M29)&gt;0,ISBLANK(N29)),"して下さい",IF(OR(N29="熱橋部",N29="両方"),W29,""))</f>
        <v/>
      </c>
      <c r="U29" s="242"/>
      <c r="V29" s="243"/>
      <c r="W29" s="25">
        <f t="shared" si="2"/>
        <v>0</v>
      </c>
      <c r="Y29" s="217"/>
      <c r="Z29" s="218"/>
      <c r="AA29" s="218"/>
      <c r="AB29" s="218"/>
      <c r="AC29" s="218"/>
      <c r="AD29" s="266"/>
      <c r="AE29" s="191"/>
      <c r="AF29" s="192"/>
      <c r="AG29" s="193"/>
      <c r="AH29" s="194"/>
      <c r="AI29" s="195"/>
      <c r="AJ29" s="196"/>
      <c r="AK29" s="219"/>
      <c r="AL29" s="220"/>
      <c r="AM29" s="221"/>
      <c r="AN29" s="197" t="str">
        <f>IF(AND(SUM(AE29:AJ29)&gt;0,ISBLANK(AK29)),"熱橋を選択",IF(OR(AK29="一般部",AK29="両方"),AU29,""))</f>
        <v/>
      </c>
      <c r="AO29" s="198"/>
      <c r="AP29" s="198"/>
      <c r="AQ29" s="197" t="str">
        <f>IF(AND(SUM(AE29:AJ29)&gt;0,ISBLANK(AK29)),"して下さい",IF(OR(AK29="熱橋部",AK29="両方"),AU29,""))</f>
        <v/>
      </c>
      <c r="AR29" s="198"/>
      <c r="AS29" s="199"/>
      <c r="AT29" s="42"/>
      <c r="AU29" s="2">
        <f t="shared" si="3"/>
        <v>0</v>
      </c>
      <c r="AW29" s="20">
        <v>5</v>
      </c>
      <c r="AX29" s="9" t="s">
        <v>17</v>
      </c>
      <c r="AY29" s="9">
        <v>0.85</v>
      </c>
      <c r="AZ29" s="24">
        <v>0.15</v>
      </c>
    </row>
    <row r="30" spans="2:57" ht="20.100000000000001" customHeight="1" x14ac:dyDescent="0.15">
      <c r="B30" s="217"/>
      <c r="C30" s="218"/>
      <c r="D30" s="218"/>
      <c r="E30" s="218"/>
      <c r="F30" s="218"/>
      <c r="G30" s="218"/>
      <c r="H30" s="191"/>
      <c r="I30" s="192"/>
      <c r="J30" s="193"/>
      <c r="K30" s="194"/>
      <c r="L30" s="195"/>
      <c r="M30" s="196"/>
      <c r="N30" s="219"/>
      <c r="O30" s="220"/>
      <c r="P30" s="221"/>
      <c r="Q30" s="242" t="str">
        <f>IF(AND(SUM(H30:M30)&gt;0,ISBLANK(N30)),"熱橋を選択",IF(OR(N30="一般部",N30="両方"),W30,""))</f>
        <v/>
      </c>
      <c r="R30" s="242"/>
      <c r="S30" s="242"/>
      <c r="T30" s="242" t="str">
        <f>IF(AND(SUM(H30:M30)&gt;0,ISBLANK(N30)),"して下さい",IF(OR(N30="熱橋部",N30="両方"),W30,""))</f>
        <v/>
      </c>
      <c r="U30" s="242"/>
      <c r="V30" s="243"/>
      <c r="W30" s="25">
        <f t="shared" si="2"/>
        <v>0</v>
      </c>
      <c r="Y30" s="217"/>
      <c r="Z30" s="218"/>
      <c r="AA30" s="218"/>
      <c r="AB30" s="218"/>
      <c r="AC30" s="218"/>
      <c r="AD30" s="218"/>
      <c r="AE30" s="191"/>
      <c r="AF30" s="192"/>
      <c r="AG30" s="193"/>
      <c r="AH30" s="194"/>
      <c r="AI30" s="195"/>
      <c r="AJ30" s="196"/>
      <c r="AK30" s="219"/>
      <c r="AL30" s="220"/>
      <c r="AM30" s="221"/>
      <c r="AN30" s="197" t="str">
        <f>IF(AND(SUM(AE30:AJ30)&gt;0,ISBLANK(AK30)),"熱橋を選択",IF(OR(AK30="一般部",AK30="両方"),AU30,""))</f>
        <v/>
      </c>
      <c r="AO30" s="198"/>
      <c r="AP30" s="198"/>
      <c r="AQ30" s="197" t="str">
        <f>IF(AND(SUM(AE30:AJ30)&gt;0,ISBLANK(AK30)),"して下さい",IF(OR(AK30="熱橋部",AK30="両方"),AU30,""))</f>
        <v/>
      </c>
      <c r="AR30" s="198"/>
      <c r="AS30" s="199"/>
      <c r="AT30" s="42"/>
      <c r="AU30" s="2">
        <f t="shared" si="3"/>
        <v>0</v>
      </c>
      <c r="AW30" s="20">
        <v>6</v>
      </c>
      <c r="AX30" s="9" t="s">
        <v>18</v>
      </c>
      <c r="AY30" s="9">
        <v>0.7</v>
      </c>
      <c r="AZ30" s="24">
        <v>0.3</v>
      </c>
    </row>
    <row r="31" spans="2:57" ht="20.100000000000001" customHeight="1" x14ac:dyDescent="0.15">
      <c r="B31" s="247"/>
      <c r="C31" s="248"/>
      <c r="D31" s="248"/>
      <c r="E31" s="248"/>
      <c r="F31" s="248"/>
      <c r="G31" s="249"/>
      <c r="H31" s="191"/>
      <c r="I31" s="192"/>
      <c r="J31" s="193"/>
      <c r="K31" s="194"/>
      <c r="L31" s="195"/>
      <c r="M31" s="196"/>
      <c r="N31" s="219"/>
      <c r="O31" s="220"/>
      <c r="P31" s="221"/>
      <c r="Q31" s="242" t="str">
        <f>IF(AND(SUM(H31:M31)&gt;0,ISBLANK(N31)),"熱橋を選択",IF(OR(N31="一般部",N31="両方"),W31,""))</f>
        <v/>
      </c>
      <c r="R31" s="242"/>
      <c r="S31" s="242"/>
      <c r="T31" s="242" t="str">
        <f>IF(AND(SUM(H31:M31)&gt;0,ISBLANK(N31)),"して下さい",IF(OR(N31="熱橋部",N31="両方"),W31,""))</f>
        <v/>
      </c>
      <c r="U31" s="242"/>
      <c r="V31" s="243"/>
      <c r="W31" s="25">
        <f t="shared" si="2"/>
        <v>0</v>
      </c>
      <c r="Y31" s="247"/>
      <c r="Z31" s="248"/>
      <c r="AA31" s="248"/>
      <c r="AB31" s="248"/>
      <c r="AC31" s="248"/>
      <c r="AD31" s="249"/>
      <c r="AE31" s="191"/>
      <c r="AF31" s="192"/>
      <c r="AG31" s="193"/>
      <c r="AH31" s="194"/>
      <c r="AI31" s="195"/>
      <c r="AJ31" s="196"/>
      <c r="AK31" s="219"/>
      <c r="AL31" s="220"/>
      <c r="AM31" s="221"/>
      <c r="AN31" s="197" t="str">
        <f>IF(AND(SUM(AE31:AJ31)&gt;0,ISBLANK(AK31)),"熱橋を選択",IF(OR(AK31="一般部",AK31="両方"),AU31,""))</f>
        <v/>
      </c>
      <c r="AO31" s="198"/>
      <c r="AP31" s="198"/>
      <c r="AQ31" s="197" t="str">
        <f>IF(AND(SUM(AE31:AJ31)&gt;0,ISBLANK(AK31)),"して下さい",IF(OR(AK31="熱橋部",AK31="両方"),AU31,""))</f>
        <v/>
      </c>
      <c r="AR31" s="198"/>
      <c r="AS31" s="199"/>
      <c r="AT31" s="42"/>
      <c r="AU31" s="2">
        <f t="shared" si="3"/>
        <v>0</v>
      </c>
      <c r="AW31" s="22">
        <v>7</v>
      </c>
      <c r="AX31" s="10" t="s">
        <v>23</v>
      </c>
      <c r="AY31" s="10">
        <v>0.87</v>
      </c>
      <c r="AZ31" s="23">
        <v>0.13</v>
      </c>
    </row>
    <row r="32" spans="2:57" ht="20.100000000000001" customHeight="1" x14ac:dyDescent="0.15">
      <c r="B32" s="214" t="s">
        <v>32</v>
      </c>
      <c r="C32" s="215"/>
      <c r="D32" s="215"/>
      <c r="E32" s="215"/>
      <c r="F32" s="215"/>
      <c r="G32" s="216"/>
      <c r="H32" s="261" t="s">
        <v>36</v>
      </c>
      <c r="I32" s="262"/>
      <c r="J32" s="262"/>
      <c r="K32" s="262"/>
      <c r="L32" s="262"/>
      <c r="M32" s="262"/>
      <c r="N32" s="262"/>
      <c r="O32" s="262"/>
      <c r="P32" s="263"/>
      <c r="Q32" s="250">
        <f>SUMIF(BD7:BD9,H32,BE7:BE9)</f>
        <v>0</v>
      </c>
      <c r="R32" s="250"/>
      <c r="S32" s="250"/>
      <c r="T32" s="250">
        <f>SUMIF(BD7:BD9,H32,BE7:BE9)</f>
        <v>0</v>
      </c>
      <c r="U32" s="250"/>
      <c r="V32" s="254"/>
      <c r="Y32" s="214" t="s">
        <v>32</v>
      </c>
      <c r="Z32" s="215"/>
      <c r="AA32" s="215"/>
      <c r="AB32" s="215"/>
      <c r="AC32" s="215"/>
      <c r="AD32" s="216"/>
      <c r="AE32" s="261" t="s">
        <v>36</v>
      </c>
      <c r="AF32" s="262"/>
      <c r="AG32" s="262"/>
      <c r="AH32" s="262"/>
      <c r="AI32" s="262"/>
      <c r="AJ32" s="262"/>
      <c r="AK32" s="262"/>
      <c r="AL32" s="262"/>
      <c r="AM32" s="263"/>
      <c r="AN32" s="205">
        <f>SUMIF(BD12:BD14,AE32,BE12:BE14)</f>
        <v>0</v>
      </c>
      <c r="AO32" s="206"/>
      <c r="AP32" s="206"/>
      <c r="AQ32" s="205">
        <f>SUMIF(BD12:BD14,AE32,BE12:BE14)</f>
        <v>0</v>
      </c>
      <c r="AR32" s="206"/>
      <c r="AS32" s="207"/>
      <c r="AT32" s="42"/>
    </row>
    <row r="33" spans="2:52" ht="20.100000000000001" customHeight="1" x14ac:dyDescent="0.15">
      <c r="B33" s="212" t="s">
        <v>3</v>
      </c>
      <c r="C33" s="213"/>
      <c r="D33" s="213"/>
      <c r="E33" s="213"/>
      <c r="F33" s="213"/>
      <c r="G33" s="213"/>
      <c r="H33" s="213"/>
      <c r="I33" s="213"/>
      <c r="J33" s="213"/>
      <c r="K33" s="213"/>
      <c r="L33" s="48"/>
      <c r="M33" s="48"/>
      <c r="N33" s="48"/>
      <c r="O33" s="48"/>
      <c r="P33" s="7"/>
      <c r="Q33" s="186">
        <f>SUM(Q26:S32)</f>
        <v>0.09</v>
      </c>
      <c r="R33" s="186"/>
      <c r="S33" s="186"/>
      <c r="T33" s="186">
        <f>SUM(T26:V32)</f>
        <v>0.09</v>
      </c>
      <c r="U33" s="186"/>
      <c r="V33" s="187"/>
      <c r="Y33" s="212" t="s">
        <v>3</v>
      </c>
      <c r="Z33" s="213"/>
      <c r="AA33" s="213"/>
      <c r="AB33" s="213"/>
      <c r="AC33" s="213"/>
      <c r="AD33" s="213"/>
      <c r="AE33" s="213"/>
      <c r="AF33" s="213"/>
      <c r="AG33" s="213"/>
      <c r="AH33" s="213"/>
      <c r="AI33" s="48"/>
      <c r="AJ33" s="48"/>
      <c r="AK33" s="48"/>
      <c r="AL33" s="48"/>
      <c r="AM33" s="7"/>
      <c r="AN33" s="183">
        <f>SUM(AN26:AP32)</f>
        <v>0.11</v>
      </c>
      <c r="AO33" s="184"/>
      <c r="AP33" s="184"/>
      <c r="AQ33" s="183">
        <f>SUM(AQ26:AS32)</f>
        <v>0.11</v>
      </c>
      <c r="AR33" s="184"/>
      <c r="AS33" s="185"/>
      <c r="AT33" s="42"/>
      <c r="AW33" s="15">
        <f>SUMIF(AX34:AX40,AK38,AW34:AW40)</f>
        <v>1</v>
      </c>
      <c r="AX33" s="16" t="s">
        <v>30</v>
      </c>
      <c r="AY33" s="16" t="s">
        <v>12</v>
      </c>
      <c r="AZ33" s="17" t="s">
        <v>13</v>
      </c>
    </row>
    <row r="34" spans="2:52" ht="20.100000000000001" customHeight="1" x14ac:dyDescent="0.15">
      <c r="B34" s="212" t="s">
        <v>2</v>
      </c>
      <c r="C34" s="213"/>
      <c r="D34" s="213"/>
      <c r="E34" s="213"/>
      <c r="F34" s="213"/>
      <c r="G34" s="213"/>
      <c r="H34" s="213"/>
      <c r="I34" s="213"/>
      <c r="J34" s="213"/>
      <c r="K34" s="213"/>
      <c r="L34" s="48"/>
      <c r="M34" s="48"/>
      <c r="N34" s="48"/>
      <c r="O34" s="48"/>
      <c r="P34" s="7"/>
      <c r="Q34" s="186">
        <f>IF(SUM(Q26:S32)=0,0,ROUND(1/Q33,3))</f>
        <v>11.111000000000001</v>
      </c>
      <c r="R34" s="186"/>
      <c r="S34" s="186"/>
      <c r="T34" s="186">
        <f>IF(SUM(T26:V32)=0,0,ROUND(1/T33,3))</f>
        <v>11.111000000000001</v>
      </c>
      <c r="U34" s="186"/>
      <c r="V34" s="187"/>
      <c r="Y34" s="212" t="s">
        <v>2</v>
      </c>
      <c r="Z34" s="213"/>
      <c r="AA34" s="213"/>
      <c r="AB34" s="213"/>
      <c r="AC34" s="213"/>
      <c r="AD34" s="213"/>
      <c r="AE34" s="213"/>
      <c r="AF34" s="213"/>
      <c r="AG34" s="213"/>
      <c r="AH34" s="213"/>
      <c r="AI34" s="48"/>
      <c r="AJ34" s="48"/>
      <c r="AK34" s="48"/>
      <c r="AL34" s="48"/>
      <c r="AM34" s="7"/>
      <c r="AN34" s="186">
        <f>IF(SUM(AN26:AP32)=0,0,ROUND(1/AN33,3))</f>
        <v>9.0909999999999993</v>
      </c>
      <c r="AO34" s="186"/>
      <c r="AP34" s="186"/>
      <c r="AQ34" s="186">
        <f>IF(SUM(AQ26:AS32)=0,0,ROUND(1/AQ33,3))</f>
        <v>9.0909999999999993</v>
      </c>
      <c r="AR34" s="186"/>
      <c r="AS34" s="187"/>
      <c r="AT34" s="42"/>
      <c r="AW34" s="20">
        <v>1</v>
      </c>
      <c r="AX34" s="9" t="s">
        <v>36</v>
      </c>
      <c r="AY34" s="9"/>
      <c r="AZ34" s="24"/>
    </row>
    <row r="35" spans="2:52" ht="20.100000000000001" customHeight="1" thickBot="1" x14ac:dyDescent="0.2">
      <c r="B35" s="222" t="s">
        <v>1</v>
      </c>
      <c r="C35" s="223"/>
      <c r="D35" s="223"/>
      <c r="E35" s="223"/>
      <c r="F35" s="223"/>
      <c r="G35" s="223"/>
      <c r="H35" s="223"/>
      <c r="I35" s="223"/>
      <c r="J35" s="223"/>
      <c r="K35" s="223"/>
      <c r="L35" s="49"/>
      <c r="M35" s="49"/>
      <c r="N35" s="49"/>
      <c r="O35" s="49"/>
      <c r="P35" s="8"/>
      <c r="Q35" s="209">
        <f>IF(SUM(Q27:V31)=0,0,ROUND(Q24*Q34+T24*T34,3))</f>
        <v>0</v>
      </c>
      <c r="R35" s="210"/>
      <c r="S35" s="210"/>
      <c r="T35" s="210"/>
      <c r="U35" s="210"/>
      <c r="V35" s="211"/>
      <c r="Y35" s="222" t="s">
        <v>1</v>
      </c>
      <c r="Z35" s="223"/>
      <c r="AA35" s="223"/>
      <c r="AB35" s="223"/>
      <c r="AC35" s="223"/>
      <c r="AD35" s="223"/>
      <c r="AE35" s="223"/>
      <c r="AF35" s="223"/>
      <c r="AG35" s="223"/>
      <c r="AH35" s="223"/>
      <c r="AI35" s="49"/>
      <c r="AJ35" s="49"/>
      <c r="AK35" s="49"/>
      <c r="AL35" s="49"/>
      <c r="AM35" s="8"/>
      <c r="AN35" s="209">
        <f>IF(SUM(AN27:AS31)=0,0,ROUND(AN24*AN34+AQ24*AQ34,3))</f>
        <v>0</v>
      </c>
      <c r="AO35" s="210"/>
      <c r="AP35" s="210"/>
      <c r="AQ35" s="210"/>
      <c r="AR35" s="210"/>
      <c r="AS35" s="211"/>
      <c r="AT35" s="42"/>
      <c r="AW35" s="20">
        <v>2</v>
      </c>
      <c r="AX35" s="9" t="s">
        <v>14</v>
      </c>
      <c r="AY35" s="9">
        <v>0.8</v>
      </c>
      <c r="AZ35" s="24">
        <v>0.2</v>
      </c>
    </row>
    <row r="36" spans="2:52" ht="15" customHeight="1" x14ac:dyDescent="0.15">
      <c r="B36" s="11"/>
      <c r="C36" s="11"/>
      <c r="D36" s="11"/>
      <c r="E36" s="11"/>
      <c r="F36" s="11"/>
      <c r="G36" s="11"/>
      <c r="H36" s="11"/>
      <c r="I36" s="11"/>
      <c r="J36" s="11"/>
      <c r="K36" s="11"/>
      <c r="L36" s="11"/>
      <c r="M36" s="11"/>
      <c r="N36" s="11"/>
      <c r="O36" s="11"/>
      <c r="P36" s="11"/>
      <c r="Q36" s="12"/>
      <c r="R36" s="12"/>
      <c r="S36" s="12"/>
      <c r="T36" s="12"/>
      <c r="U36" s="12"/>
      <c r="V36" s="12"/>
      <c r="Y36" s="11"/>
      <c r="Z36" s="11"/>
      <c r="AA36" s="11"/>
      <c r="AB36" s="11"/>
      <c r="AC36" s="11"/>
      <c r="AD36" s="11"/>
      <c r="AE36" s="11"/>
      <c r="AF36" s="11"/>
      <c r="AG36" s="11"/>
      <c r="AH36" s="11"/>
      <c r="AI36" s="11"/>
      <c r="AJ36" s="11"/>
      <c r="AK36" s="11"/>
      <c r="AL36" s="11"/>
      <c r="AM36" s="11"/>
      <c r="AN36" s="12"/>
      <c r="AO36" s="12"/>
      <c r="AP36" s="12"/>
      <c r="AQ36" s="12"/>
      <c r="AR36" s="12"/>
      <c r="AS36" s="12"/>
      <c r="AT36" s="42"/>
      <c r="AW36" s="20">
        <v>3</v>
      </c>
      <c r="AX36" s="9" t="s">
        <v>15</v>
      </c>
      <c r="AY36" s="9">
        <v>0.8</v>
      </c>
      <c r="AZ36" s="24">
        <v>0.2</v>
      </c>
    </row>
    <row r="37" spans="2:52" ht="15" customHeight="1" thickBot="1" x14ac:dyDescent="0.2">
      <c r="AW37" s="20">
        <v>4</v>
      </c>
      <c r="AX37" s="9" t="s">
        <v>16</v>
      </c>
      <c r="AY37" s="9">
        <v>0.85</v>
      </c>
      <c r="AZ37" s="24">
        <v>0.15</v>
      </c>
    </row>
    <row r="38" spans="2:52" ht="20.100000000000001" customHeight="1" x14ac:dyDescent="0.15">
      <c r="B38" s="56"/>
      <c r="C38" s="21"/>
      <c r="D38" s="93" t="s">
        <v>9</v>
      </c>
      <c r="E38" s="93"/>
      <c r="F38" s="93"/>
      <c r="G38" s="93"/>
      <c r="H38" s="93"/>
      <c r="I38" s="93"/>
      <c r="J38" s="93"/>
      <c r="K38" s="93"/>
      <c r="L38" s="57"/>
      <c r="M38" s="57"/>
      <c r="N38" s="251" t="s">
        <v>36</v>
      </c>
      <c r="O38" s="252"/>
      <c r="P38" s="252"/>
      <c r="Q38" s="252"/>
      <c r="R38" s="252"/>
      <c r="S38" s="252"/>
      <c r="T38" s="252"/>
      <c r="U38" s="252"/>
      <c r="V38" s="253"/>
      <c r="Y38" s="56"/>
      <c r="Z38" s="21"/>
      <c r="AA38" s="93" t="s">
        <v>10</v>
      </c>
      <c r="AB38" s="93"/>
      <c r="AC38" s="93"/>
      <c r="AD38" s="93"/>
      <c r="AE38" s="93"/>
      <c r="AF38" s="93"/>
      <c r="AG38" s="93"/>
      <c r="AH38" s="93"/>
      <c r="AI38" s="57"/>
      <c r="AJ38" s="57"/>
      <c r="AK38" s="251" t="s">
        <v>36</v>
      </c>
      <c r="AL38" s="252"/>
      <c r="AM38" s="252"/>
      <c r="AN38" s="252"/>
      <c r="AO38" s="252"/>
      <c r="AP38" s="252"/>
      <c r="AQ38" s="252"/>
      <c r="AR38" s="252"/>
      <c r="AS38" s="253"/>
      <c r="AT38" s="44"/>
      <c r="AW38" s="20">
        <v>5</v>
      </c>
      <c r="AX38" s="9" t="s">
        <v>17</v>
      </c>
      <c r="AY38" s="9">
        <v>0.85</v>
      </c>
      <c r="AZ38" s="24">
        <v>0.15</v>
      </c>
    </row>
    <row r="39" spans="2:52" ht="20.100000000000001" customHeight="1" x14ac:dyDescent="0.15">
      <c r="B39" s="58"/>
      <c r="C39" s="59" t="s">
        <v>227</v>
      </c>
      <c r="D39" s="94"/>
      <c r="E39" s="94"/>
      <c r="F39" s="94"/>
      <c r="G39" s="94"/>
      <c r="H39" s="94"/>
      <c r="I39" s="94"/>
      <c r="J39" s="94"/>
      <c r="K39" s="94"/>
      <c r="L39" s="59" t="s">
        <v>228</v>
      </c>
      <c r="M39" s="59"/>
      <c r="N39" s="178" t="s">
        <v>8</v>
      </c>
      <c r="O39" s="177"/>
      <c r="P39" s="227"/>
      <c r="Q39" s="177" t="s">
        <v>7</v>
      </c>
      <c r="R39" s="177"/>
      <c r="S39" s="177"/>
      <c r="T39" s="178" t="s">
        <v>6</v>
      </c>
      <c r="U39" s="177"/>
      <c r="V39" s="179"/>
      <c r="Y39" s="58"/>
      <c r="Z39" s="59" t="s">
        <v>227</v>
      </c>
      <c r="AA39" s="94"/>
      <c r="AB39" s="94"/>
      <c r="AC39" s="94"/>
      <c r="AD39" s="94"/>
      <c r="AE39" s="94"/>
      <c r="AF39" s="94"/>
      <c r="AG39" s="94"/>
      <c r="AH39" s="94"/>
      <c r="AI39" s="59" t="s">
        <v>228</v>
      </c>
      <c r="AJ39" s="59"/>
      <c r="AK39" s="178" t="s">
        <v>8</v>
      </c>
      <c r="AL39" s="177"/>
      <c r="AM39" s="227"/>
      <c r="AN39" s="177" t="s">
        <v>7</v>
      </c>
      <c r="AO39" s="177"/>
      <c r="AP39" s="177"/>
      <c r="AQ39" s="178" t="s">
        <v>6</v>
      </c>
      <c r="AR39" s="177"/>
      <c r="AS39" s="179"/>
      <c r="AT39" s="44"/>
      <c r="AW39" s="20">
        <v>6</v>
      </c>
      <c r="AX39" s="9" t="s">
        <v>18</v>
      </c>
      <c r="AY39" s="9">
        <v>0.7</v>
      </c>
      <c r="AZ39" s="24">
        <v>0.3</v>
      </c>
    </row>
    <row r="40" spans="2:52" ht="20.100000000000001" customHeight="1" x14ac:dyDescent="0.15">
      <c r="B40" s="60"/>
      <c r="C40" s="61"/>
      <c r="D40" s="95"/>
      <c r="E40" s="95"/>
      <c r="F40" s="95"/>
      <c r="G40" s="95"/>
      <c r="H40" s="95"/>
      <c r="I40" s="95"/>
      <c r="J40" s="95"/>
      <c r="K40" s="95"/>
      <c r="L40" s="61"/>
      <c r="M40" s="61"/>
      <c r="N40" s="228" t="s">
        <v>5</v>
      </c>
      <c r="O40" s="229"/>
      <c r="P40" s="230"/>
      <c r="Q40" s="224">
        <f>VLOOKUP(AW24,AW25:AZ31,3,FALSE)</f>
        <v>0</v>
      </c>
      <c r="R40" s="225"/>
      <c r="S40" s="225"/>
      <c r="T40" s="224">
        <f>VLOOKUP(AW24,AW25:AZ31,4,FALSE)</f>
        <v>0</v>
      </c>
      <c r="U40" s="225"/>
      <c r="V40" s="226"/>
      <c r="Y40" s="60"/>
      <c r="Z40" s="61"/>
      <c r="AA40" s="95"/>
      <c r="AB40" s="95"/>
      <c r="AC40" s="95"/>
      <c r="AD40" s="95"/>
      <c r="AE40" s="95"/>
      <c r="AF40" s="95"/>
      <c r="AG40" s="95"/>
      <c r="AH40" s="95"/>
      <c r="AI40" s="61"/>
      <c r="AJ40" s="61"/>
      <c r="AK40" s="228" t="s">
        <v>5</v>
      </c>
      <c r="AL40" s="229"/>
      <c r="AM40" s="230"/>
      <c r="AN40" s="224">
        <f>VLOOKUP(AW33,AW34:AZ40,3,FALSE)</f>
        <v>0</v>
      </c>
      <c r="AO40" s="225"/>
      <c r="AP40" s="225"/>
      <c r="AQ40" s="224">
        <f>VLOOKUP(AW33,AW34:AZ40,4,FALSE)</f>
        <v>0</v>
      </c>
      <c r="AR40" s="225"/>
      <c r="AS40" s="226"/>
      <c r="AT40" s="42"/>
      <c r="AW40" s="22">
        <v>7</v>
      </c>
      <c r="AX40" s="10" t="s">
        <v>23</v>
      </c>
      <c r="AY40" s="10">
        <v>0.87</v>
      </c>
      <c r="AZ40" s="23">
        <v>0.13</v>
      </c>
    </row>
    <row r="41" spans="2:52" ht="30" customHeight="1" thickBot="1" x14ac:dyDescent="0.2">
      <c r="B41" s="239" t="s">
        <v>226</v>
      </c>
      <c r="C41" s="240"/>
      <c r="D41" s="240"/>
      <c r="E41" s="240"/>
      <c r="F41" s="240"/>
      <c r="G41" s="241"/>
      <c r="H41" s="188" t="s">
        <v>0</v>
      </c>
      <c r="I41" s="189"/>
      <c r="J41" s="190"/>
      <c r="K41" s="188" t="s">
        <v>48</v>
      </c>
      <c r="L41" s="189"/>
      <c r="M41" s="190"/>
      <c r="N41" s="188" t="s">
        <v>11</v>
      </c>
      <c r="O41" s="189"/>
      <c r="P41" s="190"/>
      <c r="Q41" s="170" t="s">
        <v>49</v>
      </c>
      <c r="R41" s="170"/>
      <c r="S41" s="170"/>
      <c r="T41" s="170"/>
      <c r="U41" s="170"/>
      <c r="V41" s="162"/>
      <c r="Y41" s="239" t="s">
        <v>226</v>
      </c>
      <c r="Z41" s="240"/>
      <c r="AA41" s="240"/>
      <c r="AB41" s="240"/>
      <c r="AC41" s="240"/>
      <c r="AD41" s="241"/>
      <c r="AE41" s="188" t="s">
        <v>0</v>
      </c>
      <c r="AF41" s="189"/>
      <c r="AG41" s="190"/>
      <c r="AH41" s="188" t="s">
        <v>48</v>
      </c>
      <c r="AI41" s="189"/>
      <c r="AJ41" s="190"/>
      <c r="AK41" s="188" t="s">
        <v>11</v>
      </c>
      <c r="AL41" s="189"/>
      <c r="AM41" s="190"/>
      <c r="AN41" s="170" t="s">
        <v>49</v>
      </c>
      <c r="AO41" s="170"/>
      <c r="AP41" s="170"/>
      <c r="AQ41" s="170"/>
      <c r="AR41" s="170"/>
      <c r="AS41" s="162"/>
      <c r="AT41" s="44"/>
    </row>
    <row r="42" spans="2:52" ht="20.100000000000001" customHeight="1" x14ac:dyDescent="0.15">
      <c r="B42" s="237" t="s">
        <v>31</v>
      </c>
      <c r="C42" s="238"/>
      <c r="D42" s="238"/>
      <c r="E42" s="238"/>
      <c r="F42" s="238"/>
      <c r="G42" s="238"/>
      <c r="H42" s="234" t="s">
        <v>4</v>
      </c>
      <c r="I42" s="235"/>
      <c r="J42" s="236"/>
      <c r="K42" s="234" t="s">
        <v>4</v>
      </c>
      <c r="L42" s="235"/>
      <c r="M42" s="236"/>
      <c r="N42" s="234" t="s">
        <v>4</v>
      </c>
      <c r="O42" s="235"/>
      <c r="P42" s="236"/>
      <c r="Q42" s="231">
        <v>0.15</v>
      </c>
      <c r="R42" s="232"/>
      <c r="S42" s="232"/>
      <c r="T42" s="231">
        <v>0.15</v>
      </c>
      <c r="U42" s="232"/>
      <c r="V42" s="233"/>
      <c r="Y42" s="237" t="s">
        <v>31</v>
      </c>
      <c r="Z42" s="238"/>
      <c r="AA42" s="238"/>
      <c r="AB42" s="238"/>
      <c r="AC42" s="238"/>
      <c r="AD42" s="238"/>
      <c r="AE42" s="234" t="s">
        <v>4</v>
      </c>
      <c r="AF42" s="235"/>
      <c r="AG42" s="236"/>
      <c r="AH42" s="234" t="s">
        <v>4</v>
      </c>
      <c r="AI42" s="235"/>
      <c r="AJ42" s="236"/>
      <c r="AK42" s="234" t="s">
        <v>4</v>
      </c>
      <c r="AL42" s="235"/>
      <c r="AM42" s="236"/>
      <c r="AN42" s="231">
        <v>0.15</v>
      </c>
      <c r="AO42" s="232"/>
      <c r="AP42" s="232"/>
      <c r="AQ42" s="231">
        <v>0.15</v>
      </c>
      <c r="AR42" s="232"/>
      <c r="AS42" s="233"/>
      <c r="AT42" s="42"/>
    </row>
    <row r="43" spans="2:52" ht="20.100000000000001" customHeight="1" x14ac:dyDescent="0.15">
      <c r="B43" s="217"/>
      <c r="C43" s="218"/>
      <c r="D43" s="218"/>
      <c r="E43" s="218"/>
      <c r="F43" s="218"/>
      <c r="G43" s="218"/>
      <c r="H43" s="191"/>
      <c r="I43" s="192"/>
      <c r="J43" s="193"/>
      <c r="K43" s="194"/>
      <c r="L43" s="195"/>
      <c r="M43" s="196"/>
      <c r="N43" s="219"/>
      <c r="O43" s="220"/>
      <c r="P43" s="221"/>
      <c r="Q43" s="197" t="str">
        <f>IF(AND(SUM(H43:M43)&gt;0,ISBLANK(N43)),"熱橋を選択",IF(OR(N43="一般部",N43="両方"),W43,""))</f>
        <v/>
      </c>
      <c r="R43" s="198"/>
      <c r="S43" s="198"/>
      <c r="T43" s="197" t="str">
        <f>IF(AND(SUM(H43:M43)&gt;0,ISBLANK(N43)),"して下さい",IF(OR(N43="熱橋部",N43="両方"),W43,""))</f>
        <v/>
      </c>
      <c r="U43" s="198"/>
      <c r="V43" s="199"/>
      <c r="W43" s="25">
        <f t="shared" ref="W43:W47" si="4">IF(ISBLANK(H43),0,ROUND(K43/H43/1000,3))</f>
        <v>0</v>
      </c>
      <c r="Y43" s="217"/>
      <c r="Z43" s="218"/>
      <c r="AA43" s="218"/>
      <c r="AB43" s="218"/>
      <c r="AC43" s="218"/>
      <c r="AD43" s="218"/>
      <c r="AE43" s="191"/>
      <c r="AF43" s="192"/>
      <c r="AG43" s="193"/>
      <c r="AH43" s="194"/>
      <c r="AI43" s="195"/>
      <c r="AJ43" s="196"/>
      <c r="AK43" s="219"/>
      <c r="AL43" s="220"/>
      <c r="AM43" s="221"/>
      <c r="AN43" s="197" t="str">
        <f>IF(AND(SUM(AE43:AJ43)&gt;0,ISBLANK(AK43)),"熱橋を選択",IF(OR(AK43="一般部",AK43="両方"),AU43,""))</f>
        <v/>
      </c>
      <c r="AO43" s="198"/>
      <c r="AP43" s="198"/>
      <c r="AQ43" s="197" t="str">
        <f>IF(AND(SUM(AE43:AJ43)&gt;0,ISBLANK(AK43)),"して下さい",IF(OR(AK43="熱橋部",AK43="両方"),AU43,""))</f>
        <v/>
      </c>
      <c r="AR43" s="198"/>
      <c r="AS43" s="199"/>
      <c r="AT43" s="42"/>
      <c r="AU43" s="2">
        <f t="shared" ref="AU43:AU47" si="5">IF(ISBLANK(AE43),0,ROUND(AH43/AE43/1000,3))</f>
        <v>0</v>
      </c>
    </row>
    <row r="44" spans="2:52" ht="20.100000000000001" customHeight="1" x14ac:dyDescent="0.15">
      <c r="B44" s="217"/>
      <c r="C44" s="218"/>
      <c r="D44" s="218"/>
      <c r="E44" s="218"/>
      <c r="F44" s="218"/>
      <c r="G44" s="218"/>
      <c r="H44" s="191"/>
      <c r="I44" s="192"/>
      <c r="J44" s="193"/>
      <c r="K44" s="194"/>
      <c r="L44" s="195"/>
      <c r="M44" s="196"/>
      <c r="N44" s="219"/>
      <c r="O44" s="220"/>
      <c r="P44" s="221"/>
      <c r="Q44" s="197" t="str">
        <f>IF(AND(SUM(H44:M44)&gt;0,ISBLANK(N44)),"熱橋を選択",IF(OR(N44="一般部",N44="両方"),W44,""))</f>
        <v/>
      </c>
      <c r="R44" s="198"/>
      <c r="S44" s="198"/>
      <c r="T44" s="197" t="str">
        <f>IF(AND(SUM(H44:M44)&gt;0,ISBLANK(N44)),"して下さい",IF(OR(N44="熱橋部",N44="両方"),W44,""))</f>
        <v/>
      </c>
      <c r="U44" s="198"/>
      <c r="V44" s="199"/>
      <c r="W44" s="25">
        <f t="shared" si="4"/>
        <v>0</v>
      </c>
      <c r="Y44" s="217"/>
      <c r="Z44" s="218"/>
      <c r="AA44" s="218"/>
      <c r="AB44" s="218"/>
      <c r="AC44" s="218"/>
      <c r="AD44" s="218"/>
      <c r="AE44" s="191"/>
      <c r="AF44" s="192"/>
      <c r="AG44" s="193"/>
      <c r="AH44" s="194"/>
      <c r="AI44" s="195"/>
      <c r="AJ44" s="196"/>
      <c r="AK44" s="219"/>
      <c r="AL44" s="220"/>
      <c r="AM44" s="221"/>
      <c r="AN44" s="197" t="str">
        <f>IF(AND(SUM(AE44:AJ44)&gt;0,ISBLANK(AK44)),"熱橋を選択",IF(OR(AK44="一般部",AK44="両方"),AU44,""))</f>
        <v/>
      </c>
      <c r="AO44" s="198"/>
      <c r="AP44" s="198"/>
      <c r="AQ44" s="197" t="str">
        <f>IF(AND(SUM(AE44:AJ44)&gt;0,ISBLANK(AK44)),"して下さい",IF(OR(AK44="熱橋部",AK44="両方"),AU44,""))</f>
        <v/>
      </c>
      <c r="AR44" s="198"/>
      <c r="AS44" s="199"/>
      <c r="AT44" s="42"/>
      <c r="AU44" s="2">
        <f t="shared" si="5"/>
        <v>0</v>
      </c>
    </row>
    <row r="45" spans="2:52" ht="20.100000000000001" customHeight="1" x14ac:dyDescent="0.15">
      <c r="B45" s="217"/>
      <c r="C45" s="218"/>
      <c r="D45" s="218"/>
      <c r="E45" s="218"/>
      <c r="F45" s="218"/>
      <c r="G45" s="218"/>
      <c r="H45" s="191"/>
      <c r="I45" s="192"/>
      <c r="J45" s="193"/>
      <c r="K45" s="194"/>
      <c r="L45" s="195"/>
      <c r="M45" s="196"/>
      <c r="N45" s="219"/>
      <c r="O45" s="220"/>
      <c r="P45" s="221"/>
      <c r="Q45" s="197" t="str">
        <f>IF(AND(SUM(H45:M45)&gt;0,ISBLANK(N45)),"熱橋を選択",IF(OR(N45="一般部",N45="両方"),W45,""))</f>
        <v/>
      </c>
      <c r="R45" s="198"/>
      <c r="S45" s="198"/>
      <c r="T45" s="197" t="str">
        <f>IF(AND(SUM(H45:M45)&gt;0,ISBLANK(N45)),"して下さい",IF(OR(N45="熱橋部",N45="両方"),W45,""))</f>
        <v/>
      </c>
      <c r="U45" s="198"/>
      <c r="V45" s="199"/>
      <c r="W45" s="25">
        <f t="shared" si="4"/>
        <v>0</v>
      </c>
      <c r="Y45" s="217"/>
      <c r="Z45" s="218"/>
      <c r="AA45" s="218"/>
      <c r="AB45" s="218"/>
      <c r="AC45" s="218"/>
      <c r="AD45" s="218"/>
      <c r="AE45" s="191"/>
      <c r="AF45" s="192"/>
      <c r="AG45" s="193"/>
      <c r="AH45" s="194"/>
      <c r="AI45" s="195"/>
      <c r="AJ45" s="196"/>
      <c r="AK45" s="219"/>
      <c r="AL45" s="220"/>
      <c r="AM45" s="221"/>
      <c r="AN45" s="197" t="str">
        <f>IF(AND(SUM(AE45:AJ45)&gt;0,ISBLANK(AK45)),"熱橋を選択",IF(OR(AK45="一般部",AK45="両方"),AU45,""))</f>
        <v/>
      </c>
      <c r="AO45" s="198"/>
      <c r="AP45" s="198"/>
      <c r="AQ45" s="197" t="str">
        <f>IF(AND(SUM(AE45:AJ45)&gt;0,ISBLANK(AK45)),"して下さい",IF(OR(AK45="熱橋部",AK45="両方"),AU45,""))</f>
        <v/>
      </c>
      <c r="AR45" s="198"/>
      <c r="AS45" s="199"/>
      <c r="AT45" s="42"/>
      <c r="AU45" s="2">
        <f t="shared" si="5"/>
        <v>0</v>
      </c>
    </row>
    <row r="46" spans="2:52" ht="20.100000000000001" customHeight="1" x14ac:dyDescent="0.15">
      <c r="B46" s="217"/>
      <c r="C46" s="218"/>
      <c r="D46" s="218"/>
      <c r="E46" s="218"/>
      <c r="F46" s="218"/>
      <c r="G46" s="218"/>
      <c r="H46" s="191"/>
      <c r="I46" s="192"/>
      <c r="J46" s="193"/>
      <c r="K46" s="194"/>
      <c r="L46" s="195"/>
      <c r="M46" s="196"/>
      <c r="N46" s="219"/>
      <c r="O46" s="220"/>
      <c r="P46" s="221"/>
      <c r="Q46" s="197" t="str">
        <f>IF(AND(SUM(H46:M46)&gt;0,ISBLANK(N46)),"熱橋を選択",IF(OR(N46="一般部",N46="両方"),W46,""))</f>
        <v/>
      </c>
      <c r="R46" s="198"/>
      <c r="S46" s="198"/>
      <c r="T46" s="197" t="str">
        <f>IF(AND(SUM(H46:M46)&gt;0,ISBLANK(N46)),"して下さい",IF(OR(N46="熱橋部",N46="両方"),W46,""))</f>
        <v/>
      </c>
      <c r="U46" s="198"/>
      <c r="V46" s="199"/>
      <c r="W46" s="25">
        <f t="shared" si="4"/>
        <v>0</v>
      </c>
      <c r="Y46" s="217"/>
      <c r="Z46" s="218"/>
      <c r="AA46" s="218"/>
      <c r="AB46" s="218"/>
      <c r="AC46" s="218"/>
      <c r="AD46" s="218"/>
      <c r="AE46" s="191"/>
      <c r="AF46" s="192"/>
      <c r="AG46" s="193"/>
      <c r="AH46" s="194"/>
      <c r="AI46" s="195"/>
      <c r="AJ46" s="196"/>
      <c r="AK46" s="219"/>
      <c r="AL46" s="220"/>
      <c r="AM46" s="221"/>
      <c r="AN46" s="197" t="str">
        <f>IF(AND(SUM(AE46:AJ46)&gt;0,ISBLANK(AK46)),"熱橋を選択",IF(OR(AK46="一般部",AK46="両方"),AU46,""))</f>
        <v/>
      </c>
      <c r="AO46" s="198"/>
      <c r="AP46" s="198"/>
      <c r="AQ46" s="197" t="str">
        <f>IF(AND(SUM(AE46:AJ46)&gt;0,ISBLANK(AK46)),"して下さい",IF(OR(AK46="熱橋部",AK46="両方"),AU46,""))</f>
        <v/>
      </c>
      <c r="AR46" s="198"/>
      <c r="AS46" s="199"/>
      <c r="AT46" s="42"/>
      <c r="AU46" s="2">
        <f t="shared" si="5"/>
        <v>0</v>
      </c>
    </row>
    <row r="47" spans="2:52" ht="20.100000000000001" customHeight="1" x14ac:dyDescent="0.15">
      <c r="B47" s="247"/>
      <c r="C47" s="248"/>
      <c r="D47" s="248"/>
      <c r="E47" s="248"/>
      <c r="F47" s="248"/>
      <c r="G47" s="249"/>
      <c r="H47" s="191"/>
      <c r="I47" s="192"/>
      <c r="J47" s="193"/>
      <c r="K47" s="194"/>
      <c r="L47" s="195"/>
      <c r="M47" s="196"/>
      <c r="N47" s="219"/>
      <c r="O47" s="220"/>
      <c r="P47" s="221"/>
      <c r="Q47" s="197" t="str">
        <f>IF(AND(SUM(H47:M47)&gt;0,ISBLANK(N47)),"熱橋を選択",IF(OR(N47="一般部",N47="両方"),W47,""))</f>
        <v/>
      </c>
      <c r="R47" s="198"/>
      <c r="S47" s="198"/>
      <c r="T47" s="197" t="str">
        <f>IF(AND(SUM(H47:M47)&gt;0,ISBLANK(N47)),"して下さい",IF(OR(N47="熱橋部",N47="両方"),W47,""))</f>
        <v/>
      </c>
      <c r="U47" s="198"/>
      <c r="V47" s="199"/>
      <c r="W47" s="25">
        <f t="shared" si="4"/>
        <v>0</v>
      </c>
      <c r="Y47" s="247"/>
      <c r="Z47" s="248"/>
      <c r="AA47" s="248"/>
      <c r="AB47" s="248"/>
      <c r="AC47" s="248"/>
      <c r="AD47" s="249"/>
      <c r="AE47" s="191"/>
      <c r="AF47" s="192"/>
      <c r="AG47" s="193"/>
      <c r="AH47" s="194"/>
      <c r="AI47" s="195"/>
      <c r="AJ47" s="196"/>
      <c r="AK47" s="219"/>
      <c r="AL47" s="220"/>
      <c r="AM47" s="221"/>
      <c r="AN47" s="197" t="str">
        <f>IF(AND(SUM(AE47:AJ47)&gt;0,ISBLANK(AK47)),"熱橋を選択",IF(OR(AK47="一般部",AK47="両方"),AU47,""))</f>
        <v/>
      </c>
      <c r="AO47" s="198"/>
      <c r="AP47" s="198"/>
      <c r="AQ47" s="197" t="str">
        <f>IF(AND(SUM(AE47:AJ47)&gt;0,ISBLANK(AK47)),"して下さい",IF(OR(AK47="熱橋部",AK47="両方"),AU47,""))</f>
        <v/>
      </c>
      <c r="AR47" s="198"/>
      <c r="AS47" s="199"/>
      <c r="AT47" s="42"/>
      <c r="AU47" s="2">
        <f t="shared" si="5"/>
        <v>0</v>
      </c>
    </row>
    <row r="48" spans="2:52" ht="20.100000000000001" customHeight="1" x14ac:dyDescent="0.15">
      <c r="B48" s="214" t="s">
        <v>32</v>
      </c>
      <c r="C48" s="215"/>
      <c r="D48" s="215"/>
      <c r="E48" s="215"/>
      <c r="F48" s="215"/>
      <c r="G48" s="216"/>
      <c r="H48" s="261" t="s">
        <v>36</v>
      </c>
      <c r="I48" s="262"/>
      <c r="J48" s="262"/>
      <c r="K48" s="262"/>
      <c r="L48" s="262"/>
      <c r="M48" s="262"/>
      <c r="N48" s="262"/>
      <c r="O48" s="262"/>
      <c r="P48" s="263"/>
      <c r="Q48" s="205">
        <f>SUMIF(BD17:BD19,H48,BE17:BE19)</f>
        <v>0</v>
      </c>
      <c r="R48" s="206"/>
      <c r="S48" s="206"/>
      <c r="T48" s="205">
        <f>SUMIF(BD17:BD19,H48,BE17:BE19)</f>
        <v>0</v>
      </c>
      <c r="U48" s="206"/>
      <c r="V48" s="207"/>
      <c r="Y48" s="214" t="s">
        <v>32</v>
      </c>
      <c r="Z48" s="215"/>
      <c r="AA48" s="215"/>
      <c r="AB48" s="215"/>
      <c r="AC48" s="215"/>
      <c r="AD48" s="216"/>
      <c r="AE48" s="244" t="s">
        <v>4</v>
      </c>
      <c r="AF48" s="245"/>
      <c r="AG48" s="246"/>
      <c r="AH48" s="244" t="s">
        <v>4</v>
      </c>
      <c r="AI48" s="245"/>
      <c r="AJ48" s="246"/>
      <c r="AK48" s="244" t="s">
        <v>4</v>
      </c>
      <c r="AL48" s="245"/>
      <c r="AM48" s="246"/>
      <c r="AN48" s="205">
        <v>0.04</v>
      </c>
      <c r="AO48" s="206"/>
      <c r="AP48" s="206"/>
      <c r="AQ48" s="205">
        <v>0.04</v>
      </c>
      <c r="AR48" s="206"/>
      <c r="AS48" s="207"/>
      <c r="AT48" s="42"/>
    </row>
    <row r="49" spans="2:47" ht="20.100000000000001" customHeight="1" x14ac:dyDescent="0.15">
      <c r="B49" s="212" t="s">
        <v>3</v>
      </c>
      <c r="C49" s="213"/>
      <c r="D49" s="213"/>
      <c r="E49" s="213"/>
      <c r="F49" s="213"/>
      <c r="G49" s="213"/>
      <c r="H49" s="213"/>
      <c r="I49" s="213"/>
      <c r="J49" s="213"/>
      <c r="K49" s="213"/>
      <c r="L49" s="48"/>
      <c r="M49" s="48"/>
      <c r="N49" s="48"/>
      <c r="O49" s="48"/>
      <c r="P49" s="7"/>
      <c r="Q49" s="183">
        <f>SUM(Q42:S48)</f>
        <v>0.15</v>
      </c>
      <c r="R49" s="184"/>
      <c r="S49" s="184"/>
      <c r="T49" s="183">
        <f>SUM(T42:V48)</f>
        <v>0.15</v>
      </c>
      <c r="U49" s="184"/>
      <c r="V49" s="185"/>
      <c r="Y49" s="212" t="s">
        <v>3</v>
      </c>
      <c r="Z49" s="213"/>
      <c r="AA49" s="213"/>
      <c r="AB49" s="213"/>
      <c r="AC49" s="213"/>
      <c r="AD49" s="213"/>
      <c r="AE49" s="213"/>
      <c r="AF49" s="213"/>
      <c r="AG49" s="213"/>
      <c r="AH49" s="213"/>
      <c r="AI49" s="48"/>
      <c r="AJ49" s="48"/>
      <c r="AK49" s="48"/>
      <c r="AL49" s="48"/>
      <c r="AM49" s="7"/>
      <c r="AN49" s="183">
        <f>SUM(AN42:AP48)</f>
        <v>0.19</v>
      </c>
      <c r="AO49" s="184"/>
      <c r="AP49" s="184"/>
      <c r="AQ49" s="183">
        <f>SUM(AQ42:AS48)</f>
        <v>0.19</v>
      </c>
      <c r="AR49" s="184"/>
      <c r="AS49" s="185"/>
      <c r="AT49" s="42"/>
    </row>
    <row r="50" spans="2:47" ht="20.100000000000001" customHeight="1" x14ac:dyDescent="0.15">
      <c r="B50" s="212" t="s">
        <v>2</v>
      </c>
      <c r="C50" s="213"/>
      <c r="D50" s="213"/>
      <c r="E50" s="213"/>
      <c r="F50" s="213"/>
      <c r="G50" s="213"/>
      <c r="H50" s="213"/>
      <c r="I50" s="213"/>
      <c r="J50" s="213"/>
      <c r="K50" s="213"/>
      <c r="L50" s="48"/>
      <c r="M50" s="48"/>
      <c r="N50" s="48"/>
      <c r="O50" s="48"/>
      <c r="P50" s="7"/>
      <c r="Q50" s="186">
        <f>IF(SUM(Q42:S48)=0,0,ROUND(1/Q49,3))</f>
        <v>6.6669999999999998</v>
      </c>
      <c r="R50" s="186"/>
      <c r="S50" s="186"/>
      <c r="T50" s="186">
        <f>IF(SUM(T42:V48)=0,0,ROUND(1/T49,3))</f>
        <v>6.6669999999999998</v>
      </c>
      <c r="U50" s="186"/>
      <c r="V50" s="187"/>
      <c r="Y50" s="212" t="s">
        <v>2</v>
      </c>
      <c r="Z50" s="213"/>
      <c r="AA50" s="213"/>
      <c r="AB50" s="213"/>
      <c r="AC50" s="213"/>
      <c r="AD50" s="213"/>
      <c r="AE50" s="213"/>
      <c r="AF50" s="213"/>
      <c r="AG50" s="213"/>
      <c r="AH50" s="213"/>
      <c r="AI50" s="48"/>
      <c r="AJ50" s="48"/>
      <c r="AK50" s="48"/>
      <c r="AL50" s="48"/>
      <c r="AM50" s="7"/>
      <c r="AN50" s="186">
        <f>IF(SUM(AN42:AP48)=0,0,ROUND(1/AN49,3))</f>
        <v>5.2629999999999999</v>
      </c>
      <c r="AO50" s="186"/>
      <c r="AP50" s="186"/>
      <c r="AQ50" s="186">
        <f>IF(SUM(AQ42:AS48)=0,0,ROUND(1/AQ49,3))</f>
        <v>5.2629999999999999</v>
      </c>
      <c r="AR50" s="186"/>
      <c r="AS50" s="187"/>
      <c r="AT50" s="42"/>
    </row>
    <row r="51" spans="2:47" ht="20.100000000000001" customHeight="1" thickBot="1" x14ac:dyDescent="0.2">
      <c r="B51" s="222" t="s">
        <v>1</v>
      </c>
      <c r="C51" s="223"/>
      <c r="D51" s="223"/>
      <c r="E51" s="223"/>
      <c r="F51" s="223"/>
      <c r="G51" s="223"/>
      <c r="H51" s="223"/>
      <c r="I51" s="223"/>
      <c r="J51" s="223"/>
      <c r="K51" s="223"/>
      <c r="L51" s="49"/>
      <c r="M51" s="49"/>
      <c r="N51" s="49"/>
      <c r="O51" s="49"/>
      <c r="P51" s="8"/>
      <c r="Q51" s="209">
        <f>IF(SUM(Q43:V47)=0,0,ROUND(Q40*Q50+T40*T50,3))</f>
        <v>0</v>
      </c>
      <c r="R51" s="210"/>
      <c r="S51" s="210"/>
      <c r="T51" s="210"/>
      <c r="U51" s="210"/>
      <c r="V51" s="211"/>
      <c r="Y51" s="222" t="s">
        <v>1</v>
      </c>
      <c r="Z51" s="223"/>
      <c r="AA51" s="223"/>
      <c r="AB51" s="223"/>
      <c r="AC51" s="223"/>
      <c r="AD51" s="223"/>
      <c r="AE51" s="223"/>
      <c r="AF51" s="223"/>
      <c r="AG51" s="223"/>
      <c r="AH51" s="223"/>
      <c r="AI51" s="49"/>
      <c r="AJ51" s="49"/>
      <c r="AK51" s="49"/>
      <c r="AL51" s="49"/>
      <c r="AM51" s="8"/>
      <c r="AN51" s="209">
        <f>IF(SUM(AN43:AS47)=0,0,ROUND(AN40*AN50+AQ40*AQ50,3))</f>
        <v>0</v>
      </c>
      <c r="AO51" s="210"/>
      <c r="AP51" s="210"/>
      <c r="AQ51" s="210"/>
      <c r="AR51" s="210"/>
      <c r="AS51" s="211"/>
      <c r="AT51" s="42"/>
    </row>
    <row r="52" spans="2:47" ht="15" customHeight="1" x14ac:dyDescent="0.15">
      <c r="B52" s="11"/>
      <c r="C52" s="11"/>
      <c r="D52" s="11"/>
      <c r="E52" s="11"/>
      <c r="F52" s="11"/>
      <c r="G52" s="11"/>
      <c r="H52" s="11"/>
      <c r="I52" s="11"/>
      <c r="J52" s="11"/>
      <c r="K52" s="11"/>
      <c r="L52" s="11"/>
      <c r="M52" s="11"/>
      <c r="N52" s="11"/>
      <c r="O52" s="11"/>
      <c r="P52" s="11"/>
      <c r="Q52" s="12"/>
      <c r="R52" s="12"/>
      <c r="S52" s="12"/>
      <c r="T52" s="12"/>
      <c r="U52" s="12"/>
      <c r="V52" s="12"/>
      <c r="Y52" s="11"/>
      <c r="Z52" s="11"/>
      <c r="AA52" s="11"/>
      <c r="AB52" s="11"/>
      <c r="AC52" s="11"/>
      <c r="AD52" s="11"/>
      <c r="AE52" s="11"/>
      <c r="AF52" s="11"/>
      <c r="AG52" s="11"/>
      <c r="AH52" s="11"/>
      <c r="AI52" s="11"/>
      <c r="AJ52" s="11"/>
      <c r="AK52" s="11"/>
      <c r="AL52" s="11"/>
      <c r="AM52" s="11"/>
      <c r="AN52" s="12"/>
      <c r="AO52" s="12"/>
      <c r="AP52" s="12"/>
      <c r="AQ52" s="12"/>
      <c r="AR52" s="12"/>
      <c r="AS52" s="12"/>
      <c r="AT52" s="42"/>
    </row>
    <row r="53" spans="2:47" ht="15" customHeight="1" thickBot="1" x14ac:dyDescent="0.2"/>
    <row r="54" spans="2:47" ht="20.100000000000001" customHeight="1" x14ac:dyDescent="0.15">
      <c r="B54" s="56"/>
      <c r="C54" s="21"/>
      <c r="D54" s="57"/>
      <c r="E54" s="57"/>
      <c r="F54" s="57"/>
      <c r="G54" s="57"/>
      <c r="H54" s="57"/>
      <c r="I54" s="57"/>
      <c r="J54" s="57"/>
      <c r="K54" s="57"/>
      <c r="L54" s="57"/>
      <c r="M54" s="57"/>
      <c r="N54" s="62" t="s">
        <v>234</v>
      </c>
      <c r="O54" s="62"/>
      <c r="P54" s="62"/>
      <c r="Q54" s="62"/>
      <c r="R54" s="62"/>
      <c r="S54" s="62"/>
      <c r="T54" s="62"/>
      <c r="U54" s="62"/>
      <c r="V54" s="63"/>
      <c r="Y54" s="56"/>
      <c r="Z54" s="21"/>
      <c r="AA54" s="57"/>
      <c r="AB54" s="57"/>
      <c r="AC54" s="57"/>
      <c r="AD54" s="57"/>
      <c r="AE54" s="57"/>
      <c r="AF54" s="57"/>
      <c r="AG54" s="57"/>
      <c r="AH54" s="57"/>
      <c r="AI54" s="57"/>
      <c r="AJ54" s="57"/>
      <c r="AK54" s="62" t="s">
        <v>233</v>
      </c>
      <c r="AL54" s="62"/>
      <c r="AM54" s="62"/>
      <c r="AN54" s="62"/>
      <c r="AO54" s="62"/>
      <c r="AP54" s="62"/>
      <c r="AQ54" s="62"/>
      <c r="AR54" s="62"/>
      <c r="AS54" s="63"/>
      <c r="AT54" s="45"/>
    </row>
    <row r="55" spans="2:47" ht="20.100000000000001" customHeight="1" x14ac:dyDescent="0.15">
      <c r="B55" s="58"/>
      <c r="C55" s="59" t="s">
        <v>227</v>
      </c>
      <c r="D55" s="270"/>
      <c r="E55" s="270"/>
      <c r="F55" s="270"/>
      <c r="G55" s="270"/>
      <c r="H55" s="270"/>
      <c r="I55" s="270"/>
      <c r="J55" s="270"/>
      <c r="K55" s="270"/>
      <c r="L55" s="59" t="s">
        <v>228</v>
      </c>
      <c r="M55" s="59"/>
      <c r="N55" s="178" t="s">
        <v>8</v>
      </c>
      <c r="O55" s="177"/>
      <c r="P55" s="227"/>
      <c r="Q55" s="177" t="s">
        <v>7</v>
      </c>
      <c r="R55" s="177"/>
      <c r="S55" s="177"/>
      <c r="T55" s="178" t="s">
        <v>6</v>
      </c>
      <c r="U55" s="177"/>
      <c r="V55" s="179"/>
      <c r="Y55" s="58"/>
      <c r="Z55" s="59" t="s">
        <v>227</v>
      </c>
      <c r="AA55" s="270"/>
      <c r="AB55" s="270"/>
      <c r="AC55" s="270"/>
      <c r="AD55" s="270"/>
      <c r="AE55" s="270"/>
      <c r="AF55" s="270"/>
      <c r="AG55" s="270"/>
      <c r="AH55" s="270"/>
      <c r="AI55" s="59" t="s">
        <v>228</v>
      </c>
      <c r="AJ55" s="59"/>
      <c r="AK55" s="178" t="s">
        <v>8</v>
      </c>
      <c r="AL55" s="177"/>
      <c r="AM55" s="227"/>
      <c r="AN55" s="177" t="s">
        <v>7</v>
      </c>
      <c r="AO55" s="177"/>
      <c r="AP55" s="177"/>
      <c r="AQ55" s="178" t="s">
        <v>6</v>
      </c>
      <c r="AR55" s="177"/>
      <c r="AS55" s="179"/>
      <c r="AT55" s="44"/>
    </row>
    <row r="56" spans="2:47" ht="20.100000000000001" customHeight="1" x14ac:dyDescent="0.15">
      <c r="B56" s="60"/>
      <c r="C56" s="61"/>
      <c r="D56" s="61"/>
      <c r="E56" s="61"/>
      <c r="F56" s="61"/>
      <c r="G56" s="61"/>
      <c r="H56" s="61"/>
      <c r="I56" s="61"/>
      <c r="J56" s="61"/>
      <c r="K56" s="61"/>
      <c r="L56" s="61"/>
      <c r="M56" s="61"/>
      <c r="N56" s="228" t="s">
        <v>5</v>
      </c>
      <c r="O56" s="229"/>
      <c r="P56" s="230"/>
      <c r="Q56" s="200"/>
      <c r="R56" s="201"/>
      <c r="S56" s="201"/>
      <c r="T56" s="200"/>
      <c r="U56" s="201"/>
      <c r="V56" s="208"/>
      <c r="Y56" s="60"/>
      <c r="Z56" s="61"/>
      <c r="AA56" s="61"/>
      <c r="AB56" s="61"/>
      <c r="AC56" s="61"/>
      <c r="AD56" s="61"/>
      <c r="AE56" s="61"/>
      <c r="AF56" s="61"/>
      <c r="AG56" s="61"/>
      <c r="AH56" s="61"/>
      <c r="AI56" s="61"/>
      <c r="AJ56" s="61"/>
      <c r="AK56" s="228" t="s">
        <v>5</v>
      </c>
      <c r="AL56" s="229"/>
      <c r="AM56" s="230"/>
      <c r="AN56" s="200"/>
      <c r="AO56" s="201"/>
      <c r="AP56" s="201"/>
      <c r="AQ56" s="200"/>
      <c r="AR56" s="201"/>
      <c r="AS56" s="208"/>
      <c r="AT56" s="42"/>
    </row>
    <row r="57" spans="2:47" ht="30" customHeight="1" thickBot="1" x14ac:dyDescent="0.2">
      <c r="B57" s="239" t="s">
        <v>226</v>
      </c>
      <c r="C57" s="240"/>
      <c r="D57" s="240"/>
      <c r="E57" s="240"/>
      <c r="F57" s="240"/>
      <c r="G57" s="241"/>
      <c r="H57" s="188" t="s">
        <v>0</v>
      </c>
      <c r="I57" s="189"/>
      <c r="J57" s="190"/>
      <c r="K57" s="188" t="s">
        <v>48</v>
      </c>
      <c r="L57" s="189"/>
      <c r="M57" s="190"/>
      <c r="N57" s="188" t="s">
        <v>11</v>
      </c>
      <c r="O57" s="189"/>
      <c r="P57" s="190"/>
      <c r="Q57" s="170" t="s">
        <v>49</v>
      </c>
      <c r="R57" s="170"/>
      <c r="S57" s="170"/>
      <c r="T57" s="170"/>
      <c r="U57" s="170"/>
      <c r="V57" s="162"/>
      <c r="Y57" s="239" t="s">
        <v>226</v>
      </c>
      <c r="Z57" s="240"/>
      <c r="AA57" s="240"/>
      <c r="AB57" s="240"/>
      <c r="AC57" s="240"/>
      <c r="AD57" s="241"/>
      <c r="AE57" s="188" t="s">
        <v>0</v>
      </c>
      <c r="AF57" s="189"/>
      <c r="AG57" s="190"/>
      <c r="AH57" s="188" t="s">
        <v>48</v>
      </c>
      <c r="AI57" s="189"/>
      <c r="AJ57" s="190"/>
      <c r="AK57" s="188" t="s">
        <v>11</v>
      </c>
      <c r="AL57" s="189"/>
      <c r="AM57" s="190"/>
      <c r="AN57" s="170" t="s">
        <v>49</v>
      </c>
      <c r="AO57" s="170"/>
      <c r="AP57" s="170"/>
      <c r="AQ57" s="170"/>
      <c r="AR57" s="170"/>
      <c r="AS57" s="162"/>
      <c r="AT57" s="44"/>
    </row>
    <row r="58" spans="2:47" ht="20.100000000000001" customHeight="1" x14ac:dyDescent="0.15">
      <c r="B58" s="237" t="s">
        <v>31</v>
      </c>
      <c r="C58" s="238"/>
      <c r="D58" s="238"/>
      <c r="E58" s="238"/>
      <c r="F58" s="238"/>
      <c r="G58" s="238"/>
      <c r="H58" s="234" t="s">
        <v>4</v>
      </c>
      <c r="I58" s="235"/>
      <c r="J58" s="236"/>
      <c r="K58" s="234" t="s">
        <v>4</v>
      </c>
      <c r="L58" s="235"/>
      <c r="M58" s="236"/>
      <c r="N58" s="234" t="s">
        <v>4</v>
      </c>
      <c r="O58" s="235"/>
      <c r="P58" s="236"/>
      <c r="Q58" s="202"/>
      <c r="R58" s="203"/>
      <c r="S58" s="203"/>
      <c r="T58" s="202"/>
      <c r="U58" s="203"/>
      <c r="V58" s="204"/>
      <c r="Y58" s="237" t="s">
        <v>31</v>
      </c>
      <c r="Z58" s="238"/>
      <c r="AA58" s="238"/>
      <c r="AB58" s="238"/>
      <c r="AC58" s="238"/>
      <c r="AD58" s="238"/>
      <c r="AE58" s="234" t="s">
        <v>4</v>
      </c>
      <c r="AF58" s="235"/>
      <c r="AG58" s="236"/>
      <c r="AH58" s="234" t="s">
        <v>4</v>
      </c>
      <c r="AI58" s="235"/>
      <c r="AJ58" s="236"/>
      <c r="AK58" s="234" t="s">
        <v>4</v>
      </c>
      <c r="AL58" s="235"/>
      <c r="AM58" s="236"/>
      <c r="AN58" s="202"/>
      <c r="AO58" s="203"/>
      <c r="AP58" s="203"/>
      <c r="AQ58" s="202"/>
      <c r="AR58" s="203"/>
      <c r="AS58" s="204"/>
      <c r="AT58" s="42"/>
    </row>
    <row r="59" spans="2:47" ht="20.100000000000001" customHeight="1" x14ac:dyDescent="0.15">
      <c r="B59" s="217"/>
      <c r="C59" s="218"/>
      <c r="D59" s="218"/>
      <c r="E59" s="218"/>
      <c r="F59" s="218"/>
      <c r="G59" s="218"/>
      <c r="H59" s="191"/>
      <c r="I59" s="192"/>
      <c r="J59" s="193"/>
      <c r="K59" s="194"/>
      <c r="L59" s="195"/>
      <c r="M59" s="196"/>
      <c r="N59" s="219"/>
      <c r="O59" s="220"/>
      <c r="P59" s="221"/>
      <c r="Q59" s="197" t="str">
        <f>IF(AND(SUM(H59:M59)&gt;0,ISBLANK(N59)),"熱橋を選択",IF(OR(N59="一般部",N59="両方"),W59,""))</f>
        <v/>
      </c>
      <c r="R59" s="198"/>
      <c r="S59" s="198"/>
      <c r="T59" s="197" t="str">
        <f>IF(AND(SUM(H59:M59)&gt;0,ISBLANK(N59)),"して下さい",IF(OR(N59="熱橋部",N59="両方"),W59,""))</f>
        <v/>
      </c>
      <c r="U59" s="198"/>
      <c r="V59" s="199"/>
      <c r="W59" s="25">
        <f t="shared" ref="W59:W63" si="6">IF(ISBLANK(H59),0,ROUND(K59/H59/1000,3))</f>
        <v>0</v>
      </c>
      <c r="Y59" s="217"/>
      <c r="Z59" s="218"/>
      <c r="AA59" s="218"/>
      <c r="AB59" s="218"/>
      <c r="AC59" s="218"/>
      <c r="AD59" s="218"/>
      <c r="AE59" s="191"/>
      <c r="AF59" s="192"/>
      <c r="AG59" s="193"/>
      <c r="AH59" s="194"/>
      <c r="AI59" s="195"/>
      <c r="AJ59" s="196"/>
      <c r="AK59" s="219"/>
      <c r="AL59" s="220"/>
      <c r="AM59" s="221"/>
      <c r="AN59" s="197" t="str">
        <f>IF(AND(SUM(AE59:AH59)&gt;0,ISBLANK(AK59)),"熱橋を選択",IF(OR(AK59="一般部",AK59="両方"),AU59,""))</f>
        <v/>
      </c>
      <c r="AO59" s="198"/>
      <c r="AP59" s="198"/>
      <c r="AQ59" s="197" t="str">
        <f>IF(AND(SUM(AE59:AH59)&gt;0,ISBLANK(AK59)),"して下さい",IF(OR(AK59="熱橋部",AK59="両方"),AU59,""))</f>
        <v/>
      </c>
      <c r="AR59" s="198"/>
      <c r="AS59" s="199"/>
      <c r="AT59" s="42"/>
      <c r="AU59" s="2">
        <f t="shared" ref="AU59:AU63" si="7">IF(ISBLANK(AE59),0,ROUND(AH59/AE59/1000,3))</f>
        <v>0</v>
      </c>
    </row>
    <row r="60" spans="2:47" ht="20.100000000000001" customHeight="1" x14ac:dyDescent="0.15">
      <c r="B60" s="217"/>
      <c r="C60" s="218"/>
      <c r="D60" s="218"/>
      <c r="E60" s="218"/>
      <c r="F60" s="218"/>
      <c r="G60" s="218"/>
      <c r="H60" s="191"/>
      <c r="I60" s="192"/>
      <c r="J60" s="193"/>
      <c r="K60" s="194"/>
      <c r="L60" s="195"/>
      <c r="M60" s="196"/>
      <c r="N60" s="219"/>
      <c r="O60" s="220"/>
      <c r="P60" s="221"/>
      <c r="Q60" s="197" t="str">
        <f>IF(AND(SUM(H60:M60)&gt;0,ISBLANK(N60)),"熱橋を選択",IF(OR(N60="一般部",N60="両方"),W60,""))</f>
        <v/>
      </c>
      <c r="R60" s="198"/>
      <c r="S60" s="198"/>
      <c r="T60" s="197" t="str">
        <f>IF(AND(SUM(H60:M60)&gt;0,ISBLANK(N60)),"して下さい",IF(OR(N60="熱橋部",N60="両方"),W60,""))</f>
        <v/>
      </c>
      <c r="U60" s="198"/>
      <c r="V60" s="199"/>
      <c r="W60" s="25">
        <f t="shared" si="6"/>
        <v>0</v>
      </c>
      <c r="Y60" s="217"/>
      <c r="Z60" s="218"/>
      <c r="AA60" s="218"/>
      <c r="AB60" s="218"/>
      <c r="AC60" s="218"/>
      <c r="AD60" s="218"/>
      <c r="AE60" s="191"/>
      <c r="AF60" s="192"/>
      <c r="AG60" s="193"/>
      <c r="AH60" s="194"/>
      <c r="AI60" s="195"/>
      <c r="AJ60" s="196"/>
      <c r="AK60" s="219"/>
      <c r="AL60" s="220"/>
      <c r="AM60" s="221"/>
      <c r="AN60" s="197" t="str">
        <f t="shared" ref="AN60:AN63" si="8">IF(AND(SUM(AE60:AH60)&gt;0,ISBLANK(AK60)),"熱橋を選択",IF(OR(AK60="一般部",AK60="両方"),AU60,""))</f>
        <v/>
      </c>
      <c r="AO60" s="198"/>
      <c r="AP60" s="198"/>
      <c r="AQ60" s="197" t="str">
        <f>IF(AND(SUM(AE60:AH60)&gt;0,ISBLANK(AK60)),"して下さい",IF(OR(AK60="熱橋部",AK60="両方"),AU60,""))</f>
        <v/>
      </c>
      <c r="AR60" s="198"/>
      <c r="AS60" s="199"/>
      <c r="AT60" s="42"/>
      <c r="AU60" s="2">
        <f t="shared" si="7"/>
        <v>0</v>
      </c>
    </row>
    <row r="61" spans="2:47" ht="20.100000000000001" customHeight="1" x14ac:dyDescent="0.15">
      <c r="B61" s="217"/>
      <c r="C61" s="218"/>
      <c r="D61" s="218"/>
      <c r="E61" s="218"/>
      <c r="F61" s="218"/>
      <c r="G61" s="218"/>
      <c r="H61" s="191"/>
      <c r="I61" s="192"/>
      <c r="J61" s="193"/>
      <c r="K61" s="194"/>
      <c r="L61" s="195"/>
      <c r="M61" s="196"/>
      <c r="N61" s="219"/>
      <c r="O61" s="220"/>
      <c r="P61" s="221"/>
      <c r="Q61" s="197" t="str">
        <f>IF(AND(SUM(H61:M61)&gt;0,ISBLANK(N61)),"熱橋を選択",IF(OR(N61="一般部",N61="両方"),W61,""))</f>
        <v/>
      </c>
      <c r="R61" s="198"/>
      <c r="S61" s="198"/>
      <c r="T61" s="197" t="str">
        <f>IF(AND(SUM(H61:M61)&gt;0,ISBLANK(N61)),"して下さい",IF(OR(N61="熱橋部",N61="両方"),W61,""))</f>
        <v/>
      </c>
      <c r="U61" s="198"/>
      <c r="V61" s="199"/>
      <c r="W61" s="25">
        <f t="shared" si="6"/>
        <v>0</v>
      </c>
      <c r="Y61" s="217"/>
      <c r="Z61" s="218"/>
      <c r="AA61" s="218"/>
      <c r="AB61" s="218"/>
      <c r="AC61" s="218"/>
      <c r="AD61" s="218"/>
      <c r="AE61" s="191"/>
      <c r="AF61" s="192"/>
      <c r="AG61" s="193"/>
      <c r="AH61" s="194"/>
      <c r="AI61" s="195"/>
      <c r="AJ61" s="196"/>
      <c r="AK61" s="219"/>
      <c r="AL61" s="220"/>
      <c r="AM61" s="221"/>
      <c r="AN61" s="197" t="str">
        <f t="shared" si="8"/>
        <v/>
      </c>
      <c r="AO61" s="198"/>
      <c r="AP61" s="198"/>
      <c r="AQ61" s="197" t="str">
        <f>IF(AND(SUM(AE61:AH61)&gt;0,ISBLANK(AK61)),"して下さい",IF(OR(AK61="熱橋部",AK61="両方"),AU61,""))</f>
        <v/>
      </c>
      <c r="AR61" s="198"/>
      <c r="AS61" s="199"/>
      <c r="AT61" s="42"/>
      <c r="AU61" s="2">
        <f t="shared" si="7"/>
        <v>0</v>
      </c>
    </row>
    <row r="62" spans="2:47" ht="20.100000000000001" customHeight="1" x14ac:dyDescent="0.15">
      <c r="B62" s="217"/>
      <c r="C62" s="218"/>
      <c r="D62" s="218"/>
      <c r="E62" s="218"/>
      <c r="F62" s="218"/>
      <c r="G62" s="218"/>
      <c r="H62" s="191"/>
      <c r="I62" s="192"/>
      <c r="J62" s="193"/>
      <c r="K62" s="194"/>
      <c r="L62" s="195"/>
      <c r="M62" s="196"/>
      <c r="N62" s="219"/>
      <c r="O62" s="220"/>
      <c r="P62" s="221"/>
      <c r="Q62" s="197" t="str">
        <f>IF(AND(SUM(H62:M62)&gt;0,ISBLANK(N62)),"熱橋を選択",IF(OR(N62="一般部",N62="両方"),W62,""))</f>
        <v/>
      </c>
      <c r="R62" s="198"/>
      <c r="S62" s="198"/>
      <c r="T62" s="197" t="str">
        <f>IF(AND(SUM(H62:M62)&gt;0,ISBLANK(N62)),"して下さい",IF(OR(N62="熱橋部",N62="両方"),W62,""))</f>
        <v/>
      </c>
      <c r="U62" s="198"/>
      <c r="V62" s="199"/>
      <c r="W62" s="25">
        <f t="shared" si="6"/>
        <v>0</v>
      </c>
      <c r="Y62" s="217"/>
      <c r="Z62" s="218"/>
      <c r="AA62" s="218"/>
      <c r="AB62" s="218"/>
      <c r="AC62" s="218"/>
      <c r="AD62" s="218"/>
      <c r="AE62" s="191"/>
      <c r="AF62" s="192"/>
      <c r="AG62" s="193"/>
      <c r="AH62" s="194"/>
      <c r="AI62" s="195"/>
      <c r="AJ62" s="196"/>
      <c r="AK62" s="219"/>
      <c r="AL62" s="220"/>
      <c r="AM62" s="221"/>
      <c r="AN62" s="197" t="str">
        <f t="shared" si="8"/>
        <v/>
      </c>
      <c r="AO62" s="198"/>
      <c r="AP62" s="198"/>
      <c r="AQ62" s="197" t="str">
        <f>IF(AND(SUM(AE62:AH62)&gt;0,ISBLANK(AK62)),"して下さい",IF(OR(AK62="熱橋部",AK62="両方"),AU62,""))</f>
        <v/>
      </c>
      <c r="AR62" s="198"/>
      <c r="AS62" s="199"/>
      <c r="AT62" s="42"/>
      <c r="AU62" s="2">
        <f t="shared" si="7"/>
        <v>0</v>
      </c>
    </row>
    <row r="63" spans="2:47" ht="20.100000000000001" customHeight="1" x14ac:dyDescent="0.15">
      <c r="B63" s="247"/>
      <c r="C63" s="248"/>
      <c r="D63" s="248"/>
      <c r="E63" s="248"/>
      <c r="F63" s="248"/>
      <c r="G63" s="249"/>
      <c r="H63" s="191"/>
      <c r="I63" s="192"/>
      <c r="J63" s="193"/>
      <c r="K63" s="194"/>
      <c r="L63" s="195"/>
      <c r="M63" s="196"/>
      <c r="N63" s="219"/>
      <c r="O63" s="220"/>
      <c r="P63" s="221"/>
      <c r="Q63" s="197" t="str">
        <f>IF(AND(SUM(H63:M63)&gt;0,ISBLANK(N63)),"熱橋を選択",IF(OR(N63="一般部",N63="両方"),W63,""))</f>
        <v/>
      </c>
      <c r="R63" s="198"/>
      <c r="S63" s="198"/>
      <c r="T63" s="197" t="str">
        <f>IF(AND(SUM(H63:M63)&gt;0,ISBLANK(N63)),"して下さい",IF(OR(N63="熱橋部",N63="両方"),W63,""))</f>
        <v/>
      </c>
      <c r="U63" s="198"/>
      <c r="V63" s="199"/>
      <c r="W63" s="25">
        <f t="shared" si="6"/>
        <v>0</v>
      </c>
      <c r="Y63" s="247"/>
      <c r="Z63" s="248"/>
      <c r="AA63" s="248"/>
      <c r="AB63" s="248"/>
      <c r="AC63" s="248"/>
      <c r="AD63" s="249"/>
      <c r="AE63" s="191"/>
      <c r="AF63" s="192"/>
      <c r="AG63" s="193"/>
      <c r="AH63" s="194"/>
      <c r="AI63" s="195"/>
      <c r="AJ63" s="196"/>
      <c r="AK63" s="219"/>
      <c r="AL63" s="220"/>
      <c r="AM63" s="221"/>
      <c r="AN63" s="197" t="str">
        <f t="shared" si="8"/>
        <v/>
      </c>
      <c r="AO63" s="198"/>
      <c r="AP63" s="198"/>
      <c r="AQ63" s="197" t="str">
        <f>IF(AND(SUM(AE63:AH63)&gt;0,ISBLANK(AK63)),"して下さい",IF(OR(AK63="熱橋部",AK63="両方"),AU63,""))</f>
        <v/>
      </c>
      <c r="AR63" s="198"/>
      <c r="AS63" s="199"/>
      <c r="AT63" s="42"/>
      <c r="AU63" s="2">
        <f t="shared" si="7"/>
        <v>0</v>
      </c>
    </row>
    <row r="64" spans="2:47" ht="20.100000000000001" customHeight="1" x14ac:dyDescent="0.15">
      <c r="B64" s="214" t="s">
        <v>32</v>
      </c>
      <c r="C64" s="215"/>
      <c r="D64" s="215"/>
      <c r="E64" s="215"/>
      <c r="F64" s="215"/>
      <c r="G64" s="216"/>
      <c r="H64" s="244" t="s">
        <v>4</v>
      </c>
      <c r="I64" s="245"/>
      <c r="J64" s="246"/>
      <c r="K64" s="244" t="s">
        <v>4</v>
      </c>
      <c r="L64" s="245"/>
      <c r="M64" s="246"/>
      <c r="N64" s="244" t="s">
        <v>4</v>
      </c>
      <c r="O64" s="245"/>
      <c r="P64" s="246"/>
      <c r="Q64" s="180"/>
      <c r="R64" s="181"/>
      <c r="S64" s="181"/>
      <c r="T64" s="180"/>
      <c r="U64" s="181"/>
      <c r="V64" s="182"/>
      <c r="Y64" s="214" t="s">
        <v>32</v>
      </c>
      <c r="Z64" s="215"/>
      <c r="AA64" s="215"/>
      <c r="AB64" s="215"/>
      <c r="AC64" s="215"/>
      <c r="AD64" s="216"/>
      <c r="AE64" s="244" t="s">
        <v>4</v>
      </c>
      <c r="AF64" s="245"/>
      <c r="AG64" s="246"/>
      <c r="AH64" s="244" t="s">
        <v>4</v>
      </c>
      <c r="AI64" s="245"/>
      <c r="AJ64" s="246"/>
      <c r="AK64" s="244" t="s">
        <v>4</v>
      </c>
      <c r="AL64" s="245"/>
      <c r="AM64" s="246"/>
      <c r="AN64" s="180"/>
      <c r="AO64" s="181"/>
      <c r="AP64" s="181"/>
      <c r="AQ64" s="180"/>
      <c r="AR64" s="181"/>
      <c r="AS64" s="182"/>
      <c r="AT64" s="42"/>
    </row>
    <row r="65" spans="1:67" ht="20.100000000000001" customHeight="1" x14ac:dyDescent="0.15">
      <c r="B65" s="212" t="s">
        <v>3</v>
      </c>
      <c r="C65" s="213"/>
      <c r="D65" s="213"/>
      <c r="E65" s="213"/>
      <c r="F65" s="213"/>
      <c r="G65" s="213"/>
      <c r="H65" s="213"/>
      <c r="I65" s="213"/>
      <c r="J65" s="213"/>
      <c r="K65" s="213"/>
      <c r="L65" s="48"/>
      <c r="M65" s="48"/>
      <c r="N65" s="48"/>
      <c r="O65" s="48"/>
      <c r="P65" s="7"/>
      <c r="Q65" s="183">
        <f>SUM(Q58:S64)</f>
        <v>0</v>
      </c>
      <c r="R65" s="184"/>
      <c r="S65" s="184"/>
      <c r="T65" s="183">
        <f>SUM(T58:V64)</f>
        <v>0</v>
      </c>
      <c r="U65" s="184"/>
      <c r="V65" s="185"/>
      <c r="Y65" s="212" t="s">
        <v>3</v>
      </c>
      <c r="Z65" s="213"/>
      <c r="AA65" s="213"/>
      <c r="AB65" s="213"/>
      <c r="AC65" s="213"/>
      <c r="AD65" s="213"/>
      <c r="AE65" s="213"/>
      <c r="AF65" s="213"/>
      <c r="AG65" s="213"/>
      <c r="AH65" s="213"/>
      <c r="AI65" s="48"/>
      <c r="AJ65" s="48"/>
      <c r="AK65" s="48"/>
      <c r="AL65" s="48"/>
      <c r="AM65" s="7"/>
      <c r="AN65" s="183">
        <f>SUM(AN58:AP64)</f>
        <v>0</v>
      </c>
      <c r="AO65" s="184"/>
      <c r="AP65" s="184"/>
      <c r="AQ65" s="183">
        <f>SUM(AQ58:AS64)</f>
        <v>0</v>
      </c>
      <c r="AR65" s="184"/>
      <c r="AS65" s="185"/>
      <c r="AT65" s="42"/>
    </row>
    <row r="66" spans="1:67" ht="20.100000000000001" customHeight="1" x14ac:dyDescent="0.15">
      <c r="B66" s="212" t="s">
        <v>2</v>
      </c>
      <c r="C66" s="213"/>
      <c r="D66" s="213"/>
      <c r="E66" s="213"/>
      <c r="F66" s="213"/>
      <c r="G66" s="213"/>
      <c r="H66" s="213"/>
      <c r="I66" s="213"/>
      <c r="J66" s="213"/>
      <c r="K66" s="213"/>
      <c r="L66" s="48"/>
      <c r="M66" s="48"/>
      <c r="N66" s="48"/>
      <c r="O66" s="48"/>
      <c r="P66" s="7"/>
      <c r="Q66" s="186">
        <f>IF(SUM(Q58:S64)=0,0,ROUND(1/Q65,3))</f>
        <v>0</v>
      </c>
      <c r="R66" s="186"/>
      <c r="S66" s="186"/>
      <c r="T66" s="186">
        <f>IF(SUM(T58:V64)=0,0,ROUND(1/T65,3))</f>
        <v>0</v>
      </c>
      <c r="U66" s="186"/>
      <c r="V66" s="187"/>
      <c r="Y66" s="212" t="s">
        <v>2</v>
      </c>
      <c r="Z66" s="213"/>
      <c r="AA66" s="213"/>
      <c r="AB66" s="213"/>
      <c r="AC66" s="213"/>
      <c r="AD66" s="213"/>
      <c r="AE66" s="213"/>
      <c r="AF66" s="213"/>
      <c r="AG66" s="213"/>
      <c r="AH66" s="213"/>
      <c r="AI66" s="48"/>
      <c r="AJ66" s="48"/>
      <c r="AK66" s="48"/>
      <c r="AL66" s="48"/>
      <c r="AM66" s="7"/>
      <c r="AN66" s="186">
        <f>IF(SUM(AN58:AP64)=0,0,ROUND(1/AN65,3))</f>
        <v>0</v>
      </c>
      <c r="AO66" s="186"/>
      <c r="AP66" s="186"/>
      <c r="AQ66" s="186">
        <f>IF(SUM(AQ58:AS64)=0,0,ROUND(1/AQ65,3))</f>
        <v>0</v>
      </c>
      <c r="AR66" s="186"/>
      <c r="AS66" s="187"/>
      <c r="AT66" s="42"/>
    </row>
    <row r="67" spans="1:67" ht="20.100000000000001" customHeight="1" thickBot="1" x14ac:dyDescent="0.2">
      <c r="B67" s="222" t="s">
        <v>1</v>
      </c>
      <c r="C67" s="223"/>
      <c r="D67" s="223"/>
      <c r="E67" s="223"/>
      <c r="F67" s="223"/>
      <c r="G67" s="223"/>
      <c r="H67" s="223"/>
      <c r="I67" s="223"/>
      <c r="J67" s="223"/>
      <c r="K67" s="223"/>
      <c r="L67" s="49"/>
      <c r="M67" s="49"/>
      <c r="N67" s="49"/>
      <c r="O67" s="49"/>
      <c r="P67" s="8"/>
      <c r="Q67" s="209">
        <f>IF(SUM(Q59:V63)=0,0,ROUND(Q56*Q66+T56*T66,3))</f>
        <v>0</v>
      </c>
      <c r="R67" s="210"/>
      <c r="S67" s="210"/>
      <c r="T67" s="210"/>
      <c r="U67" s="210"/>
      <c r="V67" s="211"/>
      <c r="Y67" s="222" t="s">
        <v>1</v>
      </c>
      <c r="Z67" s="223"/>
      <c r="AA67" s="223"/>
      <c r="AB67" s="223"/>
      <c r="AC67" s="223"/>
      <c r="AD67" s="223"/>
      <c r="AE67" s="223"/>
      <c r="AF67" s="223"/>
      <c r="AG67" s="223"/>
      <c r="AH67" s="223"/>
      <c r="AI67" s="49"/>
      <c r="AJ67" s="49"/>
      <c r="AK67" s="49"/>
      <c r="AL67" s="49"/>
      <c r="AM67" s="8"/>
      <c r="AN67" s="209">
        <f>IF(SUM(AN59:AS63)=0,0,ROUND(AN56*AN66+AQ56*AQ66,3))</f>
        <v>0</v>
      </c>
      <c r="AO67" s="210"/>
      <c r="AP67" s="210"/>
      <c r="AQ67" s="210"/>
      <c r="AR67" s="210"/>
      <c r="AS67" s="211"/>
      <c r="AT67" s="42"/>
    </row>
    <row r="68" spans="1:67" ht="20.100000000000001" customHeight="1" x14ac:dyDescent="0.15">
      <c r="B68" s="11"/>
      <c r="C68" s="11"/>
      <c r="D68" s="11"/>
      <c r="E68" s="11"/>
      <c r="F68" s="11"/>
      <c r="G68" s="11"/>
      <c r="H68" s="11"/>
      <c r="I68" s="11"/>
      <c r="J68" s="11"/>
      <c r="K68" s="11"/>
      <c r="L68" s="11"/>
      <c r="M68" s="11"/>
      <c r="N68" s="11"/>
      <c r="O68" s="11"/>
      <c r="P68" s="11"/>
      <c r="Q68" s="12"/>
      <c r="R68" s="12"/>
      <c r="S68" s="12"/>
      <c r="T68" s="12"/>
      <c r="U68" s="12"/>
      <c r="V68" s="12"/>
      <c r="Y68" s="11"/>
      <c r="Z68" s="11"/>
      <c r="AA68" s="11"/>
      <c r="AB68" s="11"/>
      <c r="AC68" s="11"/>
      <c r="AD68" s="11"/>
      <c r="AE68" s="11"/>
      <c r="AF68" s="11"/>
      <c r="AG68" s="11"/>
      <c r="AH68" s="11"/>
      <c r="AI68" s="11"/>
      <c r="AJ68" s="11"/>
      <c r="AK68" s="11"/>
      <c r="AL68" s="11"/>
      <c r="AM68" s="11"/>
      <c r="AN68" s="12"/>
      <c r="AO68" s="12"/>
      <c r="AP68" s="12"/>
      <c r="AQ68" s="12"/>
      <c r="AR68" s="12"/>
      <c r="AS68" s="12"/>
      <c r="AT68" s="42"/>
    </row>
    <row r="69" spans="1:67" s="27" customFormat="1" ht="20.100000000000001" customHeight="1" x14ac:dyDescent="0.15">
      <c r="A69" s="119" t="s">
        <v>221</v>
      </c>
      <c r="B69" s="97" t="s">
        <v>213</v>
      </c>
      <c r="C69" s="97"/>
      <c r="D69" s="97"/>
      <c r="E69" s="97"/>
      <c r="F69" s="97"/>
      <c r="G69" s="97"/>
      <c r="H69" s="97"/>
      <c r="I69" s="97"/>
      <c r="J69" s="97"/>
      <c r="K69" s="97"/>
      <c r="L69" s="97"/>
      <c r="M69" s="97"/>
      <c r="N69" s="97"/>
      <c r="O69" s="97"/>
      <c r="P69" s="97"/>
      <c r="Q69" s="97"/>
      <c r="R69" s="97"/>
      <c r="S69" s="97"/>
      <c r="T69" s="97"/>
      <c r="U69" s="97"/>
      <c r="V69" s="97"/>
      <c r="Y69" s="2" t="s">
        <v>144</v>
      </c>
    </row>
    <row r="70" spans="1:67" s="27" customFormat="1" ht="20.100000000000001" customHeight="1" x14ac:dyDescent="0.15">
      <c r="A70" s="119"/>
      <c r="B70" s="97"/>
      <c r="C70" s="97"/>
      <c r="D70" s="97"/>
      <c r="E70" s="97"/>
      <c r="F70" s="97"/>
      <c r="G70" s="97"/>
      <c r="H70" s="97"/>
      <c r="I70" s="97"/>
      <c r="J70" s="97"/>
      <c r="K70" s="97"/>
      <c r="L70" s="97"/>
      <c r="M70" s="97"/>
      <c r="N70" s="97"/>
      <c r="O70" s="97"/>
      <c r="P70" s="97"/>
      <c r="Q70" s="97"/>
      <c r="R70" s="97"/>
      <c r="S70" s="97"/>
      <c r="T70" s="97"/>
      <c r="U70" s="97"/>
      <c r="V70" s="97"/>
      <c r="Y70" s="2" t="s">
        <v>207</v>
      </c>
    </row>
    <row r="71" spans="1:67" s="27" customFormat="1" ht="20.100000000000001" customHeight="1" x14ac:dyDescent="0.15">
      <c r="A71" s="26"/>
      <c r="B71" s="1"/>
      <c r="C71" s="1"/>
      <c r="D71" s="1"/>
      <c r="E71" s="1"/>
      <c r="F71" s="1"/>
      <c r="G71" s="1"/>
      <c r="H71" s="1"/>
      <c r="I71" s="1"/>
      <c r="J71" s="1"/>
      <c r="K71" s="1"/>
      <c r="L71" s="1"/>
      <c r="M71" s="1"/>
      <c r="N71" s="1"/>
      <c r="O71" s="1"/>
      <c r="P71" s="1"/>
      <c r="Y71" s="2" t="s">
        <v>145</v>
      </c>
    </row>
    <row r="72" spans="1:67" s="27" customFormat="1" ht="20.100000000000001" customHeight="1" x14ac:dyDescent="0.15">
      <c r="A72" s="26"/>
      <c r="B72" s="1"/>
      <c r="C72" s="1"/>
      <c r="D72" s="1"/>
      <c r="E72" s="1"/>
      <c r="F72" s="1"/>
      <c r="G72" s="1"/>
      <c r="H72" s="1"/>
      <c r="I72" s="1"/>
      <c r="J72" s="1"/>
      <c r="K72" s="1"/>
      <c r="L72" s="1"/>
      <c r="M72" s="1"/>
      <c r="N72" s="1"/>
      <c r="O72" s="1"/>
      <c r="P72" s="1"/>
      <c r="Y72" s="13" t="s">
        <v>210</v>
      </c>
    </row>
    <row r="73" spans="1:67" s="27" customFormat="1" ht="20.100000000000001" customHeight="1" thickBot="1" x14ac:dyDescent="0.2">
      <c r="A73" s="26"/>
      <c r="B73" s="1"/>
      <c r="C73" s="1"/>
      <c r="D73" s="1"/>
      <c r="E73" s="1"/>
      <c r="F73" s="1"/>
      <c r="G73" s="1"/>
      <c r="H73" s="1"/>
      <c r="I73" s="1"/>
      <c r="J73" s="1"/>
      <c r="K73" s="1"/>
      <c r="L73" s="1"/>
      <c r="M73" s="1"/>
      <c r="N73" s="1"/>
      <c r="O73" s="1"/>
      <c r="P73" s="1"/>
    </row>
    <row r="74" spans="1:67" s="28" customFormat="1" ht="20.100000000000001" customHeight="1" x14ac:dyDescent="0.15">
      <c r="A74" s="2"/>
      <c r="B74" s="271" t="s">
        <v>37</v>
      </c>
      <c r="C74" s="272"/>
      <c r="D74" s="272"/>
      <c r="E74" s="273"/>
      <c r="F74" s="126" t="s">
        <v>52</v>
      </c>
      <c r="G74" s="127"/>
      <c r="H74" s="128"/>
      <c r="I74" s="126" t="s">
        <v>53</v>
      </c>
      <c r="J74" s="127"/>
      <c r="K74" s="128"/>
      <c r="L74" s="126" t="s">
        <v>54</v>
      </c>
      <c r="M74" s="127"/>
      <c r="N74" s="128"/>
      <c r="O74" s="126" t="s">
        <v>55</v>
      </c>
      <c r="P74" s="127"/>
      <c r="Q74" s="128"/>
      <c r="R74" s="126" t="s">
        <v>56</v>
      </c>
      <c r="S74" s="127"/>
      <c r="T74" s="128"/>
      <c r="U74" s="126" t="s">
        <v>57</v>
      </c>
      <c r="V74" s="127"/>
      <c r="W74" s="128"/>
      <c r="X74" s="126" t="s">
        <v>58</v>
      </c>
      <c r="Y74" s="127"/>
      <c r="Z74" s="128"/>
      <c r="AA74" s="126" t="s">
        <v>59</v>
      </c>
      <c r="AB74" s="127"/>
      <c r="AC74" s="128"/>
      <c r="AD74" s="126" t="s">
        <v>60</v>
      </c>
      <c r="AE74" s="127"/>
      <c r="AF74" s="128"/>
      <c r="AG74" s="132" t="s">
        <v>211</v>
      </c>
      <c r="AH74" s="133"/>
      <c r="AI74" s="134"/>
      <c r="AJ74" s="132" t="s">
        <v>39</v>
      </c>
      <c r="AK74" s="133"/>
      <c r="AL74" s="133"/>
      <c r="AM74" s="133"/>
      <c r="AN74" s="133"/>
      <c r="AO74" s="133"/>
      <c r="AP74" s="134"/>
      <c r="AQ74" s="132" t="s">
        <v>38</v>
      </c>
      <c r="AR74" s="133"/>
      <c r="AS74" s="160"/>
      <c r="AT74" s="46"/>
      <c r="AU74" s="87"/>
      <c r="AV74" s="2"/>
      <c r="AW74" s="77"/>
      <c r="AX74" s="77"/>
      <c r="AY74" s="77"/>
    </row>
    <row r="75" spans="1:67" s="27" customFormat="1" ht="20.100000000000001" customHeight="1" x14ac:dyDescent="0.15">
      <c r="A75" s="29"/>
      <c r="B75" s="274"/>
      <c r="C75" s="275"/>
      <c r="D75" s="275"/>
      <c r="E75" s="276"/>
      <c r="F75" s="129"/>
      <c r="G75" s="130"/>
      <c r="H75" s="131"/>
      <c r="I75" s="129"/>
      <c r="J75" s="130"/>
      <c r="K75" s="131"/>
      <c r="L75" s="129"/>
      <c r="M75" s="130"/>
      <c r="N75" s="131"/>
      <c r="O75" s="129"/>
      <c r="P75" s="130"/>
      <c r="Q75" s="131"/>
      <c r="R75" s="129"/>
      <c r="S75" s="130"/>
      <c r="T75" s="131"/>
      <c r="U75" s="129"/>
      <c r="V75" s="130"/>
      <c r="W75" s="131"/>
      <c r="X75" s="129"/>
      <c r="Y75" s="130"/>
      <c r="Z75" s="131"/>
      <c r="AA75" s="129"/>
      <c r="AB75" s="130"/>
      <c r="AC75" s="131"/>
      <c r="AD75" s="129"/>
      <c r="AE75" s="130"/>
      <c r="AF75" s="131"/>
      <c r="AG75" s="135"/>
      <c r="AH75" s="136"/>
      <c r="AI75" s="137"/>
      <c r="AJ75" s="135"/>
      <c r="AK75" s="136"/>
      <c r="AL75" s="136"/>
      <c r="AM75" s="136"/>
      <c r="AN75" s="136"/>
      <c r="AO75" s="136"/>
      <c r="AP75" s="137"/>
      <c r="AQ75" s="135"/>
      <c r="AR75" s="136"/>
      <c r="AS75" s="161"/>
      <c r="AT75" s="46"/>
      <c r="AU75" s="87"/>
      <c r="AV75" s="29"/>
      <c r="AW75" s="81"/>
      <c r="AX75" s="81"/>
      <c r="AY75" s="81"/>
      <c r="BA75" s="30"/>
      <c r="BB75" s="30"/>
      <c r="BC75" s="28"/>
      <c r="BD75" s="28"/>
      <c r="BE75" s="28"/>
      <c r="BF75" s="157" t="s">
        <v>44</v>
      </c>
      <c r="BG75" s="158"/>
      <c r="BH75" s="159"/>
      <c r="BI75" s="31"/>
      <c r="BJ75" s="32"/>
      <c r="BK75" s="157" t="s">
        <v>45</v>
      </c>
      <c r="BL75" s="158"/>
      <c r="BM75" s="158"/>
    </row>
    <row r="76" spans="1:67" s="27" customFormat="1" ht="20.100000000000001" customHeight="1" thickBot="1" x14ac:dyDescent="0.2">
      <c r="A76" s="29"/>
      <c r="B76" s="277" t="s">
        <v>42</v>
      </c>
      <c r="C76" s="278"/>
      <c r="D76" s="278"/>
      <c r="E76" s="279"/>
      <c r="F76" s="138" t="s">
        <v>40</v>
      </c>
      <c r="G76" s="139"/>
      <c r="H76" s="140"/>
      <c r="I76" s="138" t="s">
        <v>40</v>
      </c>
      <c r="J76" s="139"/>
      <c r="K76" s="140"/>
      <c r="L76" s="138" t="s">
        <v>40</v>
      </c>
      <c r="M76" s="139"/>
      <c r="N76" s="140"/>
      <c r="O76" s="138" t="s">
        <v>40</v>
      </c>
      <c r="P76" s="139"/>
      <c r="Q76" s="140"/>
      <c r="R76" s="138" t="s">
        <v>41</v>
      </c>
      <c r="S76" s="139"/>
      <c r="T76" s="140"/>
      <c r="U76" s="138" t="s">
        <v>41</v>
      </c>
      <c r="V76" s="139"/>
      <c r="W76" s="140"/>
      <c r="X76" s="138" t="s">
        <v>41</v>
      </c>
      <c r="Y76" s="139"/>
      <c r="Z76" s="140"/>
      <c r="AA76" s="138" t="s">
        <v>41</v>
      </c>
      <c r="AB76" s="139"/>
      <c r="AC76" s="140"/>
      <c r="AD76" s="138" t="s">
        <v>41</v>
      </c>
      <c r="AE76" s="139"/>
      <c r="AF76" s="140"/>
      <c r="AG76" s="138" t="s">
        <v>40</v>
      </c>
      <c r="AH76" s="139"/>
      <c r="AI76" s="140"/>
      <c r="AJ76" s="169"/>
      <c r="AK76" s="170"/>
      <c r="AL76" s="170"/>
      <c r="AM76" s="170"/>
      <c r="AN76" s="170"/>
      <c r="AO76" s="170"/>
      <c r="AP76" s="171"/>
      <c r="AQ76" s="138" t="s">
        <v>46</v>
      </c>
      <c r="AR76" s="139"/>
      <c r="AS76" s="162"/>
      <c r="AT76" s="44"/>
      <c r="AU76" s="86"/>
      <c r="AV76" s="29"/>
      <c r="AW76" s="84" t="s">
        <v>310</v>
      </c>
      <c r="AX76" s="84" t="s">
        <v>311</v>
      </c>
      <c r="AY76" s="84" t="s">
        <v>312</v>
      </c>
      <c r="AZ76" s="84" t="s">
        <v>313</v>
      </c>
      <c r="BA76" s="50" t="s">
        <v>51</v>
      </c>
      <c r="BB76" s="50" t="s">
        <v>50</v>
      </c>
      <c r="BC76" s="33" t="s">
        <v>47</v>
      </c>
      <c r="BD76" s="34"/>
      <c r="BE76" s="35"/>
      <c r="BF76" s="50">
        <v>1</v>
      </c>
      <c r="BG76" s="50">
        <v>2</v>
      </c>
      <c r="BH76" s="50">
        <v>3</v>
      </c>
      <c r="BI76" s="31"/>
      <c r="BJ76" s="36"/>
      <c r="BK76" s="50">
        <v>1</v>
      </c>
      <c r="BL76" s="50">
        <v>2</v>
      </c>
      <c r="BM76" s="50">
        <v>3</v>
      </c>
      <c r="BO76" s="50" t="s">
        <v>43</v>
      </c>
    </row>
    <row r="77" spans="1:67" s="28" customFormat="1" ht="20.100000000000001" customHeight="1" x14ac:dyDescent="0.15">
      <c r="A77" s="2"/>
      <c r="B77" s="280"/>
      <c r="C77" s="99"/>
      <c r="D77" s="99"/>
      <c r="E77" s="100"/>
      <c r="F77" s="98"/>
      <c r="G77" s="99"/>
      <c r="H77" s="100"/>
      <c r="I77" s="98"/>
      <c r="J77" s="99"/>
      <c r="K77" s="100"/>
      <c r="L77" s="98"/>
      <c r="M77" s="99"/>
      <c r="N77" s="100"/>
      <c r="O77" s="98"/>
      <c r="P77" s="99"/>
      <c r="Q77" s="100"/>
      <c r="R77" s="98"/>
      <c r="S77" s="99"/>
      <c r="T77" s="100"/>
      <c r="U77" s="98"/>
      <c r="V77" s="99"/>
      <c r="W77" s="100"/>
      <c r="X77" s="98"/>
      <c r="Y77" s="99"/>
      <c r="Z77" s="100"/>
      <c r="AA77" s="98"/>
      <c r="AB77" s="99"/>
      <c r="AC77" s="100"/>
      <c r="AD77" s="98"/>
      <c r="AE77" s="99"/>
      <c r="AF77" s="100"/>
      <c r="AG77" s="113" t="str">
        <f>IF(SUM(F77:AF77)&gt;0,F77+O77,"")</f>
        <v/>
      </c>
      <c r="AH77" s="114"/>
      <c r="AI77" s="115"/>
      <c r="AJ77" s="172" t="str">
        <f>IF(SUM(F77:AF77)&gt;0,VLOOKUP(1,BE$77:BH$81,BC77+1,FALSE),"")</f>
        <v/>
      </c>
      <c r="AK77" s="173"/>
      <c r="AL77" s="173"/>
      <c r="AM77" s="173"/>
      <c r="AN77" s="173"/>
      <c r="AO77" s="173"/>
      <c r="AP77" s="174"/>
      <c r="AQ77" s="163" t="str">
        <f>IF(SUM(F77:AF77)&gt;0,IF(BO77&lt;0.05,0.05,BO77),"")</f>
        <v/>
      </c>
      <c r="AR77" s="164"/>
      <c r="AS77" s="165"/>
      <c r="AT77" s="47"/>
      <c r="AU77" s="88"/>
      <c r="AV77" s="2"/>
      <c r="AW77" s="89">
        <f>R77/1000</f>
        <v>0</v>
      </c>
      <c r="AX77" s="89">
        <f>U77/1000</f>
        <v>0</v>
      </c>
      <c r="AY77" s="89">
        <f>X77/1000</f>
        <v>0</v>
      </c>
      <c r="AZ77" s="83">
        <f>IF(IF(AA77&gt;AD77,AA77,AD77)&gt;900,900,IF(AA77&gt;AD77,AA77,AD77))/1000</f>
        <v>0</v>
      </c>
      <c r="BA77" s="37">
        <f>IF(R77&gt;400,400,R77)</f>
        <v>0</v>
      </c>
      <c r="BB77" s="37">
        <f>IF(MAX(AA77,AD77)&lt;=900,MAX(AA77,AD77),900)/1000</f>
        <v>0</v>
      </c>
      <c r="BC77" s="37">
        <f>IF(U77&lt;=10001,1,IF(AG77&gt;=3,2,3))</f>
        <v>1</v>
      </c>
      <c r="BD77" s="38"/>
      <c r="BE77" s="37">
        <v>1</v>
      </c>
      <c r="BF77" s="37" t="str">
        <f>CONCATENATE("1.80-1.36(", IF(ISBLANK(F77),"0",F77), "(", IF(ISBLANK(R77),"0",R77),"+", IF(ISBLANK(X77),"0",X77),")+", IF(ISBLANK(O77),"0",O77), "(", IF(ISBLANK(R77),"0",R77),"-", IF(ISBLANK(U77),"0",U77), ")^0.15-0.01(6.14-", IF(ISBLANK(F77),"0",F77),")((", IF(ISBLANK(I77),"0",I77),"+0.5*", IF(ISBLANK(L77),"0",L77),")", IF(ISBLANK(AZ77),"0",AZ77),")^0.5")</f>
        <v>1.80-1.36(0(0+0)+0(0-0)^0.15-0.01(6.14-0)((0+0.5*0)0)^0.5</v>
      </c>
      <c r="BG77" s="37" t="str">
        <f>CONCATENATE("1.80-1.47(", IF(ISBLANK(F77),"0",F77), "+", IF(ISBLANK(O77),"0",O77), ")^0.08")</f>
        <v>1.80-1.47(0+0)^0.08</v>
      </c>
      <c r="BH77" s="37" t="str">
        <f>CONCATENATE("1.80-1.36(", IF(ISBLANK(F77),"0",F77), "+", IF(ISBLANK(O77),"0",O77), ")^0.15")</f>
        <v>1.80-1.36(0+0)^0.15</v>
      </c>
      <c r="BI77" s="38"/>
      <c r="BJ77" s="37">
        <v>1</v>
      </c>
      <c r="BK77" s="37">
        <f>ROUND(1.8-1.36*(F77*(AW77+AY77)+O77*(AW77-AX77))^0.15-0.01*(6.14-F77)*((I77+0.5*L77)*AZ77)^0.5,3)</f>
        <v>1.8</v>
      </c>
      <c r="BL77" s="37">
        <f>ROUND(1.8-1.47*(F77+O77)^0.08,3)</f>
        <v>1.8</v>
      </c>
      <c r="BM77" s="37">
        <f>ROUND(1.8-1.36*(F77+O77)^0.15,3)</f>
        <v>1.8</v>
      </c>
      <c r="BO77" s="39" t="str">
        <f>IF(SUM(F77:AD77)&gt;0,VLOOKUP(1,BJ$77:BM$81,BC77+1,FALSE),"")</f>
        <v/>
      </c>
    </row>
    <row r="78" spans="1:67" s="28" customFormat="1" ht="20.100000000000001" customHeight="1" x14ac:dyDescent="0.15">
      <c r="A78" s="2"/>
      <c r="B78" s="175"/>
      <c r="C78" s="102"/>
      <c r="D78" s="102"/>
      <c r="E78" s="103"/>
      <c r="F78" s="101"/>
      <c r="G78" s="102"/>
      <c r="H78" s="103"/>
      <c r="I78" s="101"/>
      <c r="J78" s="102"/>
      <c r="K78" s="103"/>
      <c r="L78" s="101"/>
      <c r="M78" s="102"/>
      <c r="N78" s="103"/>
      <c r="O78" s="101"/>
      <c r="P78" s="102"/>
      <c r="Q78" s="103"/>
      <c r="R78" s="101"/>
      <c r="S78" s="102"/>
      <c r="T78" s="103"/>
      <c r="U78" s="101"/>
      <c r="V78" s="102"/>
      <c r="W78" s="103"/>
      <c r="X78" s="101"/>
      <c r="Y78" s="102"/>
      <c r="Z78" s="103"/>
      <c r="AA78" s="101"/>
      <c r="AB78" s="102"/>
      <c r="AC78" s="103"/>
      <c r="AD78" s="101"/>
      <c r="AE78" s="102"/>
      <c r="AF78" s="103"/>
      <c r="AG78" s="116" t="str">
        <f>IF(SUM(F78:AF78)&gt;0,F78+O78,"")</f>
        <v/>
      </c>
      <c r="AH78" s="117"/>
      <c r="AI78" s="118"/>
      <c r="AJ78" s="104" t="str">
        <f>IF(SUM(F78:AF78)&gt;0,VLOOKUP(2,BE$77:BH$81,BC78+1,FALSE),"")</f>
        <v/>
      </c>
      <c r="AK78" s="105"/>
      <c r="AL78" s="105"/>
      <c r="AM78" s="105"/>
      <c r="AN78" s="105"/>
      <c r="AO78" s="105"/>
      <c r="AP78" s="106"/>
      <c r="AQ78" s="166" t="str">
        <f>IF(SUM(F78:AF78)&gt;0,IF(BO78&lt;0.05,0.05,BO78),"")</f>
        <v/>
      </c>
      <c r="AR78" s="167"/>
      <c r="AS78" s="168"/>
      <c r="AT78" s="47"/>
      <c r="AU78" s="88"/>
      <c r="AV78" s="2"/>
      <c r="AW78" s="89">
        <f t="shared" ref="AW78:AW81" si="9">R78/1000</f>
        <v>0</v>
      </c>
      <c r="AX78" s="89">
        <f t="shared" ref="AX78:AX81" si="10">U78/1000</f>
        <v>0</v>
      </c>
      <c r="AY78" s="89">
        <f t="shared" ref="AY78:AY81" si="11">X78/1000</f>
        <v>0</v>
      </c>
      <c r="AZ78" s="83">
        <f>IF(IF(AA78&gt;AD78,AA78,AD78)&gt;900,900,IF(AA78&gt;AD78,AA78,AD78))/1000</f>
        <v>0</v>
      </c>
      <c r="BA78" s="37">
        <f>IF(R78&gt;400,400,R78)</f>
        <v>0</v>
      </c>
      <c r="BB78" s="37">
        <f>IF(MAX(AA78,AD78)&lt;=900,MAX(AA78,AD78),900)/1000</f>
        <v>0</v>
      </c>
      <c r="BC78" s="85">
        <f>IF(U78&lt;=10001,1,IF(AG78&gt;=3,2,3))</f>
        <v>1</v>
      </c>
      <c r="BD78" s="38"/>
      <c r="BE78" s="37">
        <v>2</v>
      </c>
      <c r="BF78" s="85" t="str">
        <f t="shared" ref="BF78:BF81" si="12">CONCATENATE("1.80-1.36(", IF(ISBLANK(F78),"0",F78), "(", IF(ISBLANK(R78),"0",R78),"+", IF(ISBLANK(X78),"0",X78),")+", IF(ISBLANK(O78),"0",O78), "(", IF(ISBLANK(R78),"0",R78),"-", IF(ISBLANK(U78),"0",U78), ")^0.15-0.01(6.14-", IF(ISBLANK(F78),"0",F78),")((", IF(ISBLANK(I78),"0",I78),"+0.5*", IF(ISBLANK(L78),"0",L78),")", IF(ISBLANK(AZ78),"0",AZ78),")^0.5")</f>
        <v>1.80-1.36(0(0+0)+0(0-0)^0.15-0.01(6.14-0)((0+0.5*0)0)^0.5</v>
      </c>
      <c r="BG78" s="85" t="str">
        <f t="shared" ref="BG78:BG81" si="13">CONCATENATE("1.80-1.47(", IF(ISBLANK(F78),"0",F78), "+", IF(ISBLANK(O78),"0",O78), ")^0.08")</f>
        <v>1.80-1.47(0+0)^0.08</v>
      </c>
      <c r="BH78" s="85" t="str">
        <f t="shared" ref="BH78:BH81" si="14">CONCATENATE("1.80-1.36(", IF(ISBLANK(F78),"0",F78), "+", IF(ISBLANK(O78),"0",O78), ")^0.15")</f>
        <v>1.80-1.36(0+0)^0.15</v>
      </c>
      <c r="BI78" s="38"/>
      <c r="BJ78" s="37">
        <v>2</v>
      </c>
      <c r="BK78" s="85">
        <f t="shared" ref="BK78:BK81" si="15">ROUND(1.8-1.36*(F78*(AW78+AY78)+O78*(AW78-AX78))^0.15-0.01*(6.14-F78)*((I78+0.5*L78)*AZ78)^0.5,3)</f>
        <v>1.8</v>
      </c>
      <c r="BL78" s="85">
        <f t="shared" ref="BL78:BL81" si="16">ROUND(1.8-1.47*(F78+O78)^0.08,3)</f>
        <v>1.8</v>
      </c>
      <c r="BM78" s="85">
        <f t="shared" ref="BM78:BM81" si="17">ROUND(1.8-1.36*(F78+O78)^0.15,3)</f>
        <v>1.8</v>
      </c>
      <c r="BO78" s="39" t="str">
        <f>IF(SUM(F78:AD78)&gt;0,VLOOKUP(2,BJ$77:BM$81,BC78+1,FALSE),"")</f>
        <v/>
      </c>
    </row>
    <row r="79" spans="1:67" s="28" customFormat="1" ht="20.100000000000001" customHeight="1" x14ac:dyDescent="0.15">
      <c r="A79" s="2"/>
      <c r="B79" s="175"/>
      <c r="C79" s="102"/>
      <c r="D79" s="102"/>
      <c r="E79" s="103"/>
      <c r="F79" s="101"/>
      <c r="G79" s="102"/>
      <c r="H79" s="103"/>
      <c r="I79" s="101"/>
      <c r="J79" s="102"/>
      <c r="K79" s="103"/>
      <c r="L79" s="101"/>
      <c r="M79" s="102"/>
      <c r="N79" s="103"/>
      <c r="O79" s="101"/>
      <c r="P79" s="102"/>
      <c r="Q79" s="103"/>
      <c r="R79" s="101"/>
      <c r="S79" s="102"/>
      <c r="T79" s="103"/>
      <c r="U79" s="101"/>
      <c r="V79" s="102"/>
      <c r="W79" s="103"/>
      <c r="X79" s="101"/>
      <c r="Y79" s="102"/>
      <c r="Z79" s="103"/>
      <c r="AA79" s="101"/>
      <c r="AB79" s="102"/>
      <c r="AC79" s="103"/>
      <c r="AD79" s="101"/>
      <c r="AE79" s="102"/>
      <c r="AF79" s="103"/>
      <c r="AG79" s="116" t="str">
        <f>IF(SUM(F79:AF79)&gt;0,F79+O79,"")</f>
        <v/>
      </c>
      <c r="AH79" s="117"/>
      <c r="AI79" s="118"/>
      <c r="AJ79" s="104" t="str">
        <f>IF(SUM(F79:AF79)&gt;0,VLOOKUP(3,BE$77:BH$81,BC79+1,FALSE),"")</f>
        <v/>
      </c>
      <c r="AK79" s="105"/>
      <c r="AL79" s="105"/>
      <c r="AM79" s="105"/>
      <c r="AN79" s="105"/>
      <c r="AO79" s="105"/>
      <c r="AP79" s="106"/>
      <c r="AQ79" s="166" t="str">
        <f>IF(SUM(F79:AF79)&gt;0,IF(BO79&lt;0.05,0.05,BO79),"")</f>
        <v/>
      </c>
      <c r="AR79" s="167"/>
      <c r="AS79" s="168"/>
      <c r="AT79" s="47"/>
      <c r="AU79" s="88"/>
      <c r="AV79" s="2"/>
      <c r="AW79" s="89">
        <f t="shared" si="9"/>
        <v>0</v>
      </c>
      <c r="AX79" s="89">
        <f t="shared" si="10"/>
        <v>0</v>
      </c>
      <c r="AY79" s="89">
        <f t="shared" si="11"/>
        <v>0</v>
      </c>
      <c r="AZ79" s="83">
        <f>IF(IF(AA79&gt;AD79,AA79,AD79)&gt;900,900,IF(AA79&gt;AD79,AA79,AD79))/1000</f>
        <v>0</v>
      </c>
      <c r="BA79" s="37">
        <f>IF(R79&gt;400,400,R79)</f>
        <v>0</v>
      </c>
      <c r="BB79" s="37">
        <f>IF(MAX(AA79,AD79)&lt;=900,MAX(AA79,AD79),900)/1000</f>
        <v>0</v>
      </c>
      <c r="BC79" s="85">
        <f>IF(U79&lt;=10001,1,IF(AG79&gt;=3,2,3))</f>
        <v>1</v>
      </c>
      <c r="BD79" s="38"/>
      <c r="BE79" s="37">
        <v>3</v>
      </c>
      <c r="BF79" s="85" t="str">
        <f t="shared" si="12"/>
        <v>1.80-1.36(0(0+0)+0(0-0)^0.15-0.01(6.14-0)((0+0.5*0)0)^0.5</v>
      </c>
      <c r="BG79" s="85" t="str">
        <f t="shared" si="13"/>
        <v>1.80-1.47(0+0)^0.08</v>
      </c>
      <c r="BH79" s="85" t="str">
        <f t="shared" si="14"/>
        <v>1.80-1.36(0+0)^0.15</v>
      </c>
      <c r="BI79" s="38"/>
      <c r="BJ79" s="37">
        <v>3</v>
      </c>
      <c r="BK79" s="85">
        <f t="shared" si="15"/>
        <v>1.8</v>
      </c>
      <c r="BL79" s="85">
        <f t="shared" si="16"/>
        <v>1.8</v>
      </c>
      <c r="BM79" s="85">
        <f t="shared" si="17"/>
        <v>1.8</v>
      </c>
      <c r="BO79" s="39" t="str">
        <f>IF(SUM(F79:AD79)&gt;0,VLOOKUP(3,BJ$77:BM$81,BC79+1,FALSE),"")</f>
        <v/>
      </c>
    </row>
    <row r="80" spans="1:67" s="28" customFormat="1" ht="20.100000000000001" customHeight="1" x14ac:dyDescent="0.15">
      <c r="A80" s="2"/>
      <c r="B80" s="175"/>
      <c r="C80" s="102"/>
      <c r="D80" s="102"/>
      <c r="E80" s="103"/>
      <c r="F80" s="101"/>
      <c r="G80" s="102"/>
      <c r="H80" s="103"/>
      <c r="I80" s="101"/>
      <c r="J80" s="102"/>
      <c r="K80" s="103"/>
      <c r="L80" s="101"/>
      <c r="M80" s="102"/>
      <c r="N80" s="103"/>
      <c r="O80" s="101"/>
      <c r="P80" s="102"/>
      <c r="Q80" s="103"/>
      <c r="R80" s="101"/>
      <c r="S80" s="102"/>
      <c r="T80" s="103"/>
      <c r="U80" s="101"/>
      <c r="V80" s="102"/>
      <c r="W80" s="103"/>
      <c r="X80" s="101"/>
      <c r="Y80" s="102"/>
      <c r="Z80" s="103"/>
      <c r="AA80" s="101"/>
      <c r="AB80" s="102"/>
      <c r="AC80" s="103"/>
      <c r="AD80" s="101"/>
      <c r="AE80" s="102"/>
      <c r="AF80" s="103"/>
      <c r="AG80" s="116" t="str">
        <f>IF(SUM(F80:AF80)&gt;0,F80+O80,"")</f>
        <v/>
      </c>
      <c r="AH80" s="117"/>
      <c r="AI80" s="118"/>
      <c r="AJ80" s="104" t="str">
        <f>IF(SUM(F80:AF80)&gt;0,VLOOKUP(4,BE$77:BH$81,BC80+1,FALSE),"")</f>
        <v/>
      </c>
      <c r="AK80" s="105"/>
      <c r="AL80" s="105"/>
      <c r="AM80" s="105"/>
      <c r="AN80" s="105"/>
      <c r="AO80" s="105"/>
      <c r="AP80" s="106"/>
      <c r="AQ80" s="166" t="str">
        <f>IF(SUM(F80:AF80)&gt;0,IF(BO80&lt;0.05,0.05,BO80),"")</f>
        <v/>
      </c>
      <c r="AR80" s="167"/>
      <c r="AS80" s="168"/>
      <c r="AT80" s="47"/>
      <c r="AU80" s="88"/>
      <c r="AV80" s="2"/>
      <c r="AW80" s="89">
        <f t="shared" si="9"/>
        <v>0</v>
      </c>
      <c r="AX80" s="89">
        <f t="shared" si="10"/>
        <v>0</v>
      </c>
      <c r="AY80" s="89">
        <f t="shared" si="11"/>
        <v>0</v>
      </c>
      <c r="AZ80" s="83">
        <f>IF(IF(AA80&gt;AD80,AA80,AD80)&gt;900,900,IF(AA80&gt;AD80,AA80,AD80))/1000</f>
        <v>0</v>
      </c>
      <c r="BA80" s="37">
        <f>IF(R80&gt;400,400,R80)</f>
        <v>0</v>
      </c>
      <c r="BB80" s="37">
        <f>IF(MAX(AA80,AD80)&lt;=900,MAX(AA80,AD80),900)/1000</f>
        <v>0</v>
      </c>
      <c r="BC80" s="85">
        <f>IF(U80&lt;=10001,1,IF(AG80&gt;=3,2,3))</f>
        <v>1</v>
      </c>
      <c r="BD80" s="38"/>
      <c r="BE80" s="37">
        <v>4</v>
      </c>
      <c r="BF80" s="85" t="str">
        <f t="shared" si="12"/>
        <v>1.80-1.36(0(0+0)+0(0-0)^0.15-0.01(6.14-0)((0+0.5*0)0)^0.5</v>
      </c>
      <c r="BG80" s="85" t="str">
        <f t="shared" si="13"/>
        <v>1.80-1.47(0+0)^0.08</v>
      </c>
      <c r="BH80" s="85" t="str">
        <f t="shared" si="14"/>
        <v>1.80-1.36(0+0)^0.15</v>
      </c>
      <c r="BI80" s="38"/>
      <c r="BJ80" s="37">
        <v>4</v>
      </c>
      <c r="BK80" s="85">
        <f t="shared" si="15"/>
        <v>1.8</v>
      </c>
      <c r="BL80" s="85">
        <f t="shared" si="16"/>
        <v>1.8</v>
      </c>
      <c r="BM80" s="85">
        <f t="shared" si="17"/>
        <v>1.8</v>
      </c>
      <c r="BO80" s="39" t="str">
        <f>IF(SUM(F80:AD80)&gt;0,VLOOKUP(4,BJ$77:BM$81,BC80+1,FALSE),"")</f>
        <v/>
      </c>
    </row>
    <row r="81" spans="1:67" s="28" customFormat="1" ht="20.100000000000001" customHeight="1" thickBot="1" x14ac:dyDescent="0.2">
      <c r="A81" s="2"/>
      <c r="B81" s="176"/>
      <c r="C81" s="111"/>
      <c r="D81" s="111"/>
      <c r="E81" s="112"/>
      <c r="F81" s="110"/>
      <c r="G81" s="111"/>
      <c r="H81" s="112"/>
      <c r="I81" s="110"/>
      <c r="J81" s="111"/>
      <c r="K81" s="112"/>
      <c r="L81" s="110"/>
      <c r="M81" s="111"/>
      <c r="N81" s="112"/>
      <c r="O81" s="110"/>
      <c r="P81" s="111"/>
      <c r="Q81" s="112"/>
      <c r="R81" s="110"/>
      <c r="S81" s="111"/>
      <c r="T81" s="112"/>
      <c r="U81" s="110"/>
      <c r="V81" s="111"/>
      <c r="W81" s="112"/>
      <c r="X81" s="110"/>
      <c r="Y81" s="111"/>
      <c r="Z81" s="112"/>
      <c r="AA81" s="110"/>
      <c r="AB81" s="111"/>
      <c r="AC81" s="112"/>
      <c r="AD81" s="110"/>
      <c r="AE81" s="111"/>
      <c r="AF81" s="112"/>
      <c r="AG81" s="153" t="str">
        <f>IF(SUM(F81:AF81)&gt;0,F81+O81,"")</f>
        <v/>
      </c>
      <c r="AH81" s="154"/>
      <c r="AI81" s="155"/>
      <c r="AJ81" s="107" t="str">
        <f>IF(SUM(F81:AF81)&gt;0,VLOOKUP(5,BE$77:BH$81,BC81+1,FALSE),"")</f>
        <v/>
      </c>
      <c r="AK81" s="108"/>
      <c r="AL81" s="108"/>
      <c r="AM81" s="108"/>
      <c r="AN81" s="108"/>
      <c r="AO81" s="108"/>
      <c r="AP81" s="109"/>
      <c r="AQ81" s="123" t="str">
        <f>IF(SUM(F81:AF81)&gt;0,IF(BO81&lt;0.05,0.05,BO81),"")</f>
        <v/>
      </c>
      <c r="AR81" s="124"/>
      <c r="AS81" s="125"/>
      <c r="AT81" s="47"/>
      <c r="AU81" s="88"/>
      <c r="AV81" s="2"/>
      <c r="AW81" s="89">
        <f t="shared" si="9"/>
        <v>0</v>
      </c>
      <c r="AX81" s="89">
        <f t="shared" si="10"/>
        <v>0</v>
      </c>
      <c r="AY81" s="89">
        <f t="shared" si="11"/>
        <v>0</v>
      </c>
      <c r="AZ81" s="83">
        <f>IF(IF(AA81&gt;AD81,AA81,AD81)&gt;900,900,IF(AA81&gt;AD81,AA81,AD81))/1000</f>
        <v>0</v>
      </c>
      <c r="BA81" s="37">
        <f>IF(R81&gt;400,400,R81)</f>
        <v>0</v>
      </c>
      <c r="BB81" s="37">
        <f>IF(MAX(AA81,AD81)&lt;=900,MAX(AA81,AD81),900)/1000</f>
        <v>0</v>
      </c>
      <c r="BC81" s="85">
        <f>IF(U81&lt;=10001,1,IF(AG81&gt;=3,2,3))</f>
        <v>1</v>
      </c>
      <c r="BD81" s="38"/>
      <c r="BE81" s="37">
        <v>5</v>
      </c>
      <c r="BF81" s="85" t="str">
        <f t="shared" si="12"/>
        <v>1.80-1.36(0(0+0)+0(0-0)^0.15-0.01(6.14-0)((0+0.5*0)0)^0.5</v>
      </c>
      <c r="BG81" s="85" t="str">
        <f t="shared" si="13"/>
        <v>1.80-1.47(0+0)^0.08</v>
      </c>
      <c r="BH81" s="85" t="str">
        <f t="shared" si="14"/>
        <v>1.80-1.36(0+0)^0.15</v>
      </c>
      <c r="BI81" s="38"/>
      <c r="BJ81" s="37">
        <v>5</v>
      </c>
      <c r="BK81" s="85">
        <f t="shared" si="15"/>
        <v>1.8</v>
      </c>
      <c r="BL81" s="85">
        <f t="shared" si="16"/>
        <v>1.8</v>
      </c>
      <c r="BM81" s="85">
        <f t="shared" si="17"/>
        <v>1.8</v>
      </c>
      <c r="BO81" s="39" t="str">
        <f>IF(SUM(F81:AD81)&gt;0,VLOOKUP(5,BJ$77:BM$81,BC81+1,FALSE),"")</f>
        <v/>
      </c>
    </row>
    <row r="82" spans="1:67" s="28" customFormat="1" ht="20.100000000000001" customHeight="1" x14ac:dyDescent="0.15">
      <c r="A82" s="2"/>
      <c r="C82" s="2"/>
      <c r="D82" s="2"/>
      <c r="E82" s="2"/>
      <c r="F82" s="2"/>
      <c r="G82" s="2"/>
      <c r="H82" s="2"/>
      <c r="I82" s="2"/>
      <c r="J82" s="2"/>
      <c r="K82" s="2"/>
      <c r="L82" s="2"/>
      <c r="M82" s="2"/>
      <c r="N82" s="2"/>
      <c r="O82" s="2"/>
      <c r="P82" s="2"/>
    </row>
    <row r="83" spans="1:67" s="28" customFormat="1" ht="20.100000000000001" customHeight="1" x14ac:dyDescent="0.15">
      <c r="A83" s="2"/>
      <c r="B83" s="2"/>
      <c r="C83" s="2"/>
      <c r="D83" s="2"/>
      <c r="E83" s="2"/>
      <c r="F83" s="2"/>
      <c r="G83" s="2"/>
      <c r="H83" s="2"/>
      <c r="I83" s="2"/>
      <c r="J83" s="2"/>
      <c r="K83" s="2"/>
      <c r="L83" s="2"/>
      <c r="M83" s="2"/>
      <c r="N83" s="2"/>
      <c r="O83" s="2"/>
      <c r="P83" s="2"/>
    </row>
    <row r="84" spans="1:67" s="28" customFormat="1" ht="20.100000000000001" customHeight="1" x14ac:dyDescent="0.15">
      <c r="A84" s="2"/>
      <c r="B84" s="2"/>
      <c r="C84" s="2"/>
      <c r="D84" s="2"/>
      <c r="E84" s="2"/>
      <c r="F84" s="2"/>
      <c r="G84" s="2"/>
      <c r="H84" s="2"/>
      <c r="I84" s="2"/>
      <c r="J84" s="2"/>
      <c r="K84" s="2"/>
      <c r="L84" s="2"/>
      <c r="M84" s="2"/>
      <c r="N84" s="2"/>
      <c r="O84" s="2"/>
      <c r="P84" s="2"/>
    </row>
    <row r="85" spans="1:67" s="28" customFormat="1" ht="20.100000000000001" customHeight="1" x14ac:dyDescent="0.15">
      <c r="A85" s="2"/>
      <c r="B85" s="2"/>
      <c r="C85" s="2"/>
      <c r="D85" s="2"/>
      <c r="E85" s="2"/>
      <c r="F85" s="2"/>
      <c r="G85" s="2"/>
      <c r="H85" s="2"/>
      <c r="I85" s="2"/>
      <c r="J85" s="2"/>
      <c r="K85" s="2"/>
      <c r="L85" s="2"/>
      <c r="M85" s="2"/>
      <c r="N85" s="2"/>
      <c r="P85" s="2"/>
      <c r="Z85" s="77" t="s">
        <v>61</v>
      </c>
      <c r="AA85" s="80"/>
      <c r="AB85" s="80"/>
      <c r="AC85" s="80"/>
      <c r="AD85" s="80"/>
      <c r="AE85" s="80"/>
      <c r="AF85" s="80"/>
      <c r="AG85" s="80"/>
      <c r="AH85" s="80"/>
      <c r="AI85" s="80"/>
      <c r="AJ85" s="80"/>
      <c r="AK85" s="80"/>
      <c r="AL85" s="80"/>
      <c r="AM85" s="80"/>
      <c r="AN85" s="80"/>
      <c r="AO85" s="80"/>
      <c r="AP85" s="80"/>
      <c r="AQ85" s="80"/>
      <c r="AR85" s="80"/>
      <c r="AS85" s="80"/>
    </row>
    <row r="86" spans="1:67" s="28" customFormat="1" ht="20.100000000000001" customHeight="1" x14ac:dyDescent="0.15">
      <c r="A86" s="2"/>
      <c r="B86" s="2"/>
      <c r="C86" s="2"/>
      <c r="D86" s="2"/>
      <c r="E86" s="2"/>
      <c r="F86" s="2"/>
      <c r="G86" s="2"/>
      <c r="H86" s="2"/>
      <c r="I86" s="2"/>
      <c r="J86" s="2"/>
      <c r="M86" s="2"/>
      <c r="N86" s="2"/>
      <c r="O86" s="2"/>
      <c r="P86" s="2"/>
      <c r="Z86" s="80"/>
      <c r="AA86" s="77" t="s">
        <v>62</v>
      </c>
      <c r="AB86" s="77"/>
      <c r="AC86" s="80"/>
      <c r="AD86" s="80"/>
      <c r="AE86" s="80"/>
      <c r="AF86" s="80"/>
      <c r="AG86" s="80"/>
      <c r="AH86" s="80"/>
      <c r="AI86" s="80"/>
      <c r="AJ86" s="80"/>
      <c r="AK86" s="80"/>
      <c r="AL86" s="80"/>
      <c r="AM86" s="80"/>
      <c r="AN86" s="80"/>
      <c r="AO86" s="80"/>
      <c r="AP86" s="80"/>
      <c r="AQ86" s="80"/>
      <c r="AR86" s="80"/>
      <c r="AS86" s="80"/>
    </row>
    <row r="87" spans="1:67" s="28" customFormat="1" ht="20.100000000000001" customHeight="1" x14ac:dyDescent="0.15">
      <c r="A87" s="2"/>
      <c r="B87" s="2"/>
      <c r="C87" s="2"/>
      <c r="D87" s="2"/>
      <c r="E87" s="2"/>
      <c r="F87" s="2"/>
      <c r="G87" s="2"/>
      <c r="H87" s="2"/>
      <c r="I87" s="2"/>
      <c r="J87" s="2"/>
      <c r="M87" s="2"/>
      <c r="O87" s="2"/>
      <c r="P87" s="2"/>
      <c r="Z87" s="80"/>
      <c r="AA87" s="77"/>
      <c r="AB87" s="156" t="s">
        <v>305</v>
      </c>
      <c r="AC87" s="156"/>
      <c r="AD87" s="156"/>
      <c r="AE87" s="156"/>
      <c r="AF87" s="156"/>
      <c r="AG87" s="156"/>
      <c r="AH87" s="156"/>
      <c r="AI87" s="156"/>
      <c r="AJ87" s="156"/>
      <c r="AK87" s="156"/>
      <c r="AL87" s="156"/>
      <c r="AM87" s="156"/>
      <c r="AN87" s="156"/>
      <c r="AO87" s="156"/>
      <c r="AP87" s="156"/>
      <c r="AQ87" s="156"/>
      <c r="AR87" s="156"/>
      <c r="AS87" s="156"/>
    </row>
    <row r="88" spans="1:67" s="28" customFormat="1" ht="20.100000000000001" customHeight="1" x14ac:dyDescent="0.15">
      <c r="A88" s="2"/>
      <c r="B88" s="2"/>
      <c r="C88" s="2"/>
      <c r="D88" s="2"/>
      <c r="E88" s="2"/>
      <c r="F88" s="2"/>
      <c r="G88" s="2"/>
      <c r="H88" s="2"/>
      <c r="I88" s="2"/>
      <c r="J88" s="2"/>
      <c r="M88" s="2"/>
      <c r="O88" s="2"/>
      <c r="P88" s="2"/>
      <c r="Z88" s="80"/>
      <c r="AA88" s="77"/>
      <c r="AB88" s="78"/>
      <c r="AC88" s="80"/>
      <c r="AD88" s="80"/>
      <c r="AE88" s="80"/>
      <c r="AF88" s="80"/>
      <c r="AG88" s="82"/>
      <c r="AH88" s="80"/>
      <c r="AI88" s="80"/>
      <c r="AJ88" s="80"/>
      <c r="AK88" s="80"/>
      <c r="AL88" s="80"/>
      <c r="AM88" s="80"/>
      <c r="AN88" s="80"/>
      <c r="AO88" s="80"/>
      <c r="AP88" s="80"/>
      <c r="AQ88" s="80"/>
      <c r="AR88" s="80"/>
      <c r="AS88" s="80"/>
    </row>
    <row r="89" spans="1:67" s="28" customFormat="1" ht="20.100000000000001" customHeight="1" x14ac:dyDescent="0.15">
      <c r="A89" s="2"/>
      <c r="B89" s="2"/>
      <c r="C89" s="2"/>
      <c r="D89" s="2"/>
      <c r="E89" s="2"/>
      <c r="F89" s="2"/>
      <c r="G89" s="2"/>
      <c r="H89" s="2"/>
      <c r="I89" s="2"/>
      <c r="J89" s="2"/>
      <c r="M89" s="2"/>
      <c r="O89" s="2"/>
      <c r="P89" s="2"/>
      <c r="Z89" s="80"/>
      <c r="AA89" s="80"/>
      <c r="AB89" s="80"/>
      <c r="AC89" s="80"/>
      <c r="AD89" s="80"/>
      <c r="AE89" s="80"/>
      <c r="AF89" s="80"/>
      <c r="AG89" s="80"/>
      <c r="AH89" s="80"/>
      <c r="AI89" s="80"/>
      <c r="AJ89" s="80"/>
      <c r="AK89" s="80"/>
      <c r="AL89" s="80"/>
      <c r="AM89" s="80"/>
      <c r="AN89" s="80"/>
      <c r="AO89" s="80"/>
      <c r="AP89" s="80"/>
      <c r="AQ89" s="80"/>
      <c r="AR89" s="80"/>
      <c r="AS89" s="80"/>
    </row>
    <row r="90" spans="1:67" s="28" customFormat="1" ht="20.100000000000001" customHeight="1" x14ac:dyDescent="0.15">
      <c r="A90" s="2"/>
      <c r="B90" s="2"/>
      <c r="C90" s="2"/>
      <c r="D90" s="2"/>
      <c r="E90" s="2"/>
      <c r="F90" s="2"/>
      <c r="G90" s="2"/>
      <c r="H90" s="2"/>
      <c r="I90" s="2"/>
      <c r="J90" s="2"/>
      <c r="M90" s="2"/>
      <c r="O90" s="2"/>
      <c r="P90" s="2"/>
      <c r="Z90" s="80"/>
      <c r="AA90" s="77" t="s">
        <v>63</v>
      </c>
      <c r="AB90" s="77"/>
      <c r="AC90" s="80"/>
      <c r="AD90" s="80"/>
      <c r="AE90" s="80"/>
      <c r="AF90" s="80"/>
      <c r="AG90" s="77"/>
      <c r="AH90" s="80"/>
      <c r="AI90" s="80"/>
      <c r="AJ90" s="80"/>
      <c r="AK90" s="80"/>
      <c r="AL90" s="80"/>
      <c r="AM90" s="80"/>
      <c r="AN90" s="80"/>
      <c r="AO90" s="80"/>
      <c r="AP90" s="80"/>
      <c r="AQ90" s="80"/>
      <c r="AR90" s="80"/>
      <c r="AS90" s="80"/>
    </row>
    <row r="91" spans="1:67" s="28" customFormat="1" ht="20.100000000000001" customHeight="1" x14ac:dyDescent="0.15">
      <c r="A91" s="2"/>
      <c r="B91" s="2"/>
      <c r="C91" s="2"/>
      <c r="D91" s="2"/>
      <c r="E91" s="2"/>
      <c r="F91" s="2"/>
      <c r="G91" s="2"/>
      <c r="H91" s="2"/>
      <c r="I91" s="2"/>
      <c r="J91" s="2"/>
      <c r="M91" s="2"/>
      <c r="O91" s="2"/>
      <c r="P91" s="2"/>
      <c r="Z91" s="80"/>
      <c r="AA91" s="77"/>
      <c r="AB91" s="78" t="s">
        <v>306</v>
      </c>
      <c r="AC91" s="80"/>
      <c r="AD91" s="80"/>
      <c r="AE91" s="80"/>
      <c r="AF91" s="80"/>
      <c r="AG91" s="77" t="s">
        <v>307</v>
      </c>
      <c r="AH91" s="80"/>
      <c r="AI91" s="80"/>
      <c r="AJ91" s="80"/>
      <c r="AK91" s="80"/>
      <c r="AL91" s="80"/>
      <c r="AM91" s="80"/>
      <c r="AN91" s="80"/>
      <c r="AO91" s="80"/>
      <c r="AP91" s="80"/>
      <c r="AQ91" s="80"/>
      <c r="AR91" s="80"/>
      <c r="AS91" s="80"/>
    </row>
    <row r="92" spans="1:67" s="28" customFormat="1" ht="20.100000000000001" customHeight="1" x14ac:dyDescent="0.15">
      <c r="A92" s="2"/>
      <c r="B92" s="2"/>
      <c r="C92" s="2"/>
      <c r="D92" s="2"/>
      <c r="E92" s="2"/>
      <c r="F92" s="2"/>
      <c r="G92" s="2"/>
      <c r="H92" s="2"/>
      <c r="I92" s="2"/>
      <c r="J92" s="2"/>
      <c r="M92" s="2"/>
      <c r="O92" s="2"/>
      <c r="P92" s="2"/>
      <c r="Z92" s="80"/>
      <c r="AA92" s="77"/>
      <c r="AB92" s="78" t="s">
        <v>308</v>
      </c>
      <c r="AC92" s="79"/>
      <c r="AD92" s="79"/>
      <c r="AE92" s="79"/>
      <c r="AF92" s="79"/>
      <c r="AG92" s="77" t="s">
        <v>309</v>
      </c>
      <c r="AH92" s="79"/>
      <c r="AI92" s="79"/>
      <c r="AJ92" s="79"/>
      <c r="AK92" s="80"/>
      <c r="AL92" s="80"/>
      <c r="AM92" s="80"/>
      <c r="AN92" s="80"/>
      <c r="AO92" s="80"/>
      <c r="AP92" s="80"/>
      <c r="AQ92" s="80"/>
      <c r="AR92" s="80"/>
      <c r="AS92" s="80"/>
    </row>
    <row r="93" spans="1:67" s="27" customFormat="1" ht="20.100000000000001" customHeight="1" x14ac:dyDescent="0.15">
      <c r="A93" s="29"/>
      <c r="B93" s="29"/>
      <c r="C93" s="29"/>
      <c r="D93" s="29"/>
      <c r="E93" s="29"/>
      <c r="F93" s="29"/>
      <c r="G93" s="29"/>
      <c r="H93" s="29"/>
      <c r="I93" s="29"/>
      <c r="J93" s="29"/>
      <c r="M93" s="29"/>
      <c r="O93" s="29"/>
      <c r="P93" s="29"/>
      <c r="Z93" s="79"/>
      <c r="AA93" s="79"/>
      <c r="AB93" s="79"/>
      <c r="AC93" s="79"/>
      <c r="AD93" s="79"/>
      <c r="AE93" s="79"/>
      <c r="AF93" s="79"/>
      <c r="AG93" s="79"/>
      <c r="AH93" s="79"/>
      <c r="AI93" s="79"/>
      <c r="AJ93" s="79"/>
      <c r="AK93" s="79"/>
      <c r="AL93" s="79"/>
      <c r="AM93" s="79"/>
      <c r="AN93" s="79"/>
      <c r="AO93" s="79"/>
      <c r="AP93" s="79"/>
      <c r="AQ93" s="79"/>
      <c r="AR93" s="79"/>
      <c r="AS93" s="79"/>
      <c r="AW93" s="28"/>
      <c r="AX93" s="28"/>
      <c r="AY93" s="28"/>
      <c r="AZ93" s="28"/>
      <c r="BA93" s="28"/>
      <c r="BB93" s="28"/>
      <c r="BC93" s="28"/>
      <c r="BD93" s="28"/>
      <c r="BE93" s="28"/>
    </row>
    <row r="94" spans="1:67" s="27" customFormat="1" ht="20.100000000000001" customHeight="1" x14ac:dyDescent="0.15">
      <c r="A94" s="29"/>
      <c r="B94" s="29"/>
      <c r="C94" s="29"/>
      <c r="D94" s="29"/>
      <c r="E94" s="29"/>
      <c r="F94" s="29"/>
      <c r="G94" s="29"/>
      <c r="H94" s="29"/>
      <c r="I94" s="29"/>
      <c r="J94" s="29"/>
      <c r="K94" s="29"/>
      <c r="L94" s="29"/>
      <c r="M94" s="29"/>
      <c r="N94" s="29"/>
      <c r="O94" s="29"/>
      <c r="P94" s="29"/>
      <c r="AW94" s="28"/>
      <c r="AX94" s="28"/>
      <c r="AY94" s="28"/>
      <c r="AZ94" s="28"/>
      <c r="BA94" s="28"/>
      <c r="BB94" s="28"/>
      <c r="BC94" s="28"/>
      <c r="BD94" s="28"/>
      <c r="BE94" s="28"/>
    </row>
    <row r="95" spans="1:67" s="27" customFormat="1" ht="20.100000000000001" customHeight="1" x14ac:dyDescent="0.15">
      <c r="A95" s="29"/>
      <c r="C95" s="29"/>
      <c r="D95" s="29"/>
      <c r="E95" s="29"/>
      <c r="F95" s="29"/>
      <c r="G95" s="29"/>
      <c r="H95" s="29"/>
      <c r="I95" s="29"/>
      <c r="J95" s="29"/>
      <c r="K95" s="29"/>
      <c r="L95" s="29"/>
      <c r="M95" s="29"/>
      <c r="N95" s="29"/>
      <c r="O95" s="29"/>
      <c r="P95" s="29"/>
      <c r="AW95" s="28"/>
      <c r="AX95" s="28"/>
      <c r="AY95" s="28"/>
      <c r="AZ95" s="28"/>
      <c r="BA95" s="28"/>
      <c r="BB95" s="28"/>
      <c r="BC95" s="28"/>
      <c r="BD95" s="28"/>
      <c r="BE95" s="28"/>
    </row>
    <row r="96" spans="1:67" ht="20.100000000000001" customHeight="1" x14ac:dyDescent="0.15">
      <c r="AW96" s="28"/>
      <c r="AX96" s="28"/>
      <c r="AY96" s="28"/>
      <c r="AZ96" s="28"/>
      <c r="BA96" s="28"/>
      <c r="BB96" s="28"/>
      <c r="BC96" s="28"/>
      <c r="BD96" s="28"/>
      <c r="BE96" s="28"/>
    </row>
    <row r="97" spans="1:76" ht="20.100000000000001" customHeight="1" x14ac:dyDescent="0.15"/>
    <row r="98" spans="1:76" ht="20.100000000000001" customHeight="1" x14ac:dyDescent="0.15"/>
    <row r="99" spans="1:76" ht="20.100000000000001" customHeight="1" x14ac:dyDescent="0.1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W99" s="28"/>
      <c r="AX99" s="28"/>
      <c r="AY99" s="28"/>
      <c r="AZ99" s="28"/>
      <c r="BA99" s="28"/>
      <c r="BB99" s="28"/>
      <c r="BC99" s="28"/>
      <c r="BD99" s="28"/>
      <c r="BE99" s="28"/>
    </row>
    <row r="100" spans="1:76" ht="20.100000000000001" customHeight="1" x14ac:dyDescent="0.15">
      <c r="A100" s="119" t="s">
        <v>221</v>
      </c>
      <c r="B100" s="97" t="s">
        <v>64</v>
      </c>
      <c r="C100" s="97"/>
      <c r="D100" s="97"/>
      <c r="E100" s="97"/>
      <c r="F100" s="97"/>
      <c r="G100" s="97"/>
      <c r="H100" s="97"/>
      <c r="I100" s="97"/>
      <c r="J100" s="97"/>
      <c r="K100" s="97"/>
      <c r="L100" s="97"/>
      <c r="M100" s="97"/>
      <c r="N100" s="97"/>
      <c r="O100" s="97"/>
      <c r="P100" s="97"/>
      <c r="Q100" s="97"/>
      <c r="R100" s="97"/>
      <c r="S100" s="97"/>
      <c r="T100" s="97"/>
      <c r="U100" s="97"/>
      <c r="V100" s="97"/>
      <c r="Y100" s="2" t="s">
        <v>146</v>
      </c>
      <c r="AW100" s="28"/>
      <c r="AX100" s="28"/>
      <c r="AY100" s="28"/>
      <c r="AZ100" s="28"/>
      <c r="BA100" s="28"/>
      <c r="BB100" s="28"/>
      <c r="BC100" s="28"/>
      <c r="BD100" s="28"/>
      <c r="BE100" s="28"/>
    </row>
    <row r="101" spans="1:76" ht="20.100000000000001" customHeight="1" x14ac:dyDescent="0.15">
      <c r="A101" s="119"/>
      <c r="B101" s="97"/>
      <c r="C101" s="97"/>
      <c r="D101" s="97"/>
      <c r="E101" s="97"/>
      <c r="F101" s="97"/>
      <c r="G101" s="97"/>
      <c r="H101" s="97"/>
      <c r="I101" s="97"/>
      <c r="J101" s="97"/>
      <c r="K101" s="97"/>
      <c r="L101" s="97"/>
      <c r="M101" s="97"/>
      <c r="N101" s="97"/>
      <c r="O101" s="97"/>
      <c r="P101" s="97"/>
      <c r="Q101" s="97"/>
      <c r="R101" s="97"/>
      <c r="S101" s="97"/>
      <c r="T101" s="97"/>
      <c r="U101" s="97"/>
      <c r="V101" s="97"/>
      <c r="Y101" s="2" t="s">
        <v>236</v>
      </c>
      <c r="AW101" s="28"/>
      <c r="AX101" s="28"/>
      <c r="AY101" s="28"/>
      <c r="AZ101" s="28"/>
      <c r="BA101" s="28"/>
      <c r="BB101" s="28"/>
      <c r="BC101" s="28"/>
      <c r="BD101" s="28"/>
      <c r="BE101" s="28"/>
    </row>
    <row r="102" spans="1:76" ht="20.100000000000001" customHeight="1" x14ac:dyDescent="0.15">
      <c r="Y102" s="2" t="s">
        <v>142</v>
      </c>
      <c r="AW102" s="28"/>
      <c r="AX102" s="28"/>
      <c r="AY102" s="28"/>
      <c r="AZ102" s="28"/>
      <c r="BA102" s="28"/>
      <c r="BB102" s="28"/>
      <c r="BC102" s="28"/>
      <c r="BD102" s="28"/>
      <c r="BE102" s="28"/>
    </row>
    <row r="103" spans="1:76" ht="20.100000000000001" customHeight="1" x14ac:dyDescent="0.15">
      <c r="C103" s="54" t="s">
        <v>223</v>
      </c>
      <c r="Y103" s="2" t="s">
        <v>152</v>
      </c>
      <c r="AW103" s="28"/>
      <c r="AX103" s="28"/>
      <c r="AY103" s="28"/>
      <c r="AZ103" s="28"/>
      <c r="BA103" s="28"/>
      <c r="BB103" s="28"/>
      <c r="BC103" s="28"/>
      <c r="BD103" s="28"/>
      <c r="BE103" s="28"/>
    </row>
    <row r="104" spans="1:76" ht="20.100000000000001" customHeight="1" x14ac:dyDescent="0.15">
      <c r="C104" s="54" t="s">
        <v>217</v>
      </c>
      <c r="Y104" s="2" t="s">
        <v>209</v>
      </c>
      <c r="AW104" s="27"/>
      <c r="AX104" s="27"/>
      <c r="AY104" s="27"/>
      <c r="AZ104" s="27"/>
      <c r="BA104" s="27"/>
      <c r="BB104" s="27"/>
      <c r="BC104" s="27"/>
      <c r="BD104" s="27"/>
      <c r="BE104" s="27"/>
    </row>
    <row r="105" spans="1:76" ht="20.100000000000001" customHeight="1" x14ac:dyDescent="0.15">
      <c r="C105" s="54" t="s">
        <v>218</v>
      </c>
      <c r="Y105" s="13" t="s">
        <v>214</v>
      </c>
      <c r="AW105" s="27"/>
      <c r="AX105" s="27"/>
      <c r="AY105" s="27"/>
      <c r="AZ105" s="27"/>
      <c r="BA105" s="27"/>
      <c r="BB105" s="27"/>
      <c r="BC105" s="27"/>
      <c r="BD105" s="27"/>
      <c r="BE105" s="27"/>
    </row>
    <row r="106" spans="1:76" ht="20.100000000000001" customHeight="1" x14ac:dyDescent="0.15">
      <c r="B106" s="14" t="s">
        <v>147</v>
      </c>
      <c r="AW106" s="27"/>
      <c r="AX106" s="27"/>
      <c r="AY106" s="27"/>
      <c r="AZ106" s="27"/>
      <c r="BA106" s="27"/>
      <c r="BB106" s="27"/>
      <c r="BC106" s="27"/>
      <c r="BD106" s="27"/>
      <c r="BE106" s="27"/>
    </row>
    <row r="107" spans="1:76" ht="24" customHeight="1" x14ac:dyDescent="0.15">
      <c r="B107" s="141" t="s">
        <v>149</v>
      </c>
      <c r="C107" s="141"/>
      <c r="D107" s="141" t="s">
        <v>75</v>
      </c>
      <c r="E107" s="141"/>
      <c r="F107" s="141"/>
      <c r="G107" s="141"/>
      <c r="H107" s="141"/>
      <c r="I107" s="141"/>
      <c r="J107" s="141"/>
      <c r="K107" s="141"/>
      <c r="L107" s="141"/>
      <c r="M107" s="141"/>
      <c r="N107" s="141"/>
      <c r="O107" s="141"/>
      <c r="P107" s="141"/>
      <c r="Q107" s="141"/>
      <c r="R107" s="141"/>
      <c r="S107" s="141" t="s">
        <v>76</v>
      </c>
      <c r="T107" s="141"/>
      <c r="U107" s="141"/>
      <c r="V107" s="141"/>
      <c r="W107" s="141"/>
      <c r="X107" s="141"/>
      <c r="Y107" s="141"/>
      <c r="Z107" s="141"/>
      <c r="AA107" s="141"/>
      <c r="AB107" s="141"/>
      <c r="AC107" s="141"/>
      <c r="AD107" s="141"/>
      <c r="AE107" s="141"/>
      <c r="AF107" s="141"/>
      <c r="AG107" s="141" t="s">
        <v>77</v>
      </c>
      <c r="AH107" s="141"/>
      <c r="AI107" s="141"/>
      <c r="AJ107" s="141" t="s">
        <v>78</v>
      </c>
      <c r="AK107" s="141"/>
      <c r="AL107" s="120"/>
      <c r="AM107" s="147" t="s">
        <v>206</v>
      </c>
      <c r="AN107" s="141"/>
      <c r="AO107" s="141"/>
      <c r="AX107" s="2" t="s">
        <v>206</v>
      </c>
      <c r="BA107" s="142" t="s">
        <v>153</v>
      </c>
      <c r="BB107" s="142"/>
      <c r="BC107" s="142"/>
      <c r="BD107" s="142"/>
      <c r="BE107" s="142"/>
      <c r="BF107" s="142"/>
      <c r="BG107" s="142"/>
      <c r="BH107" s="142"/>
      <c r="BI107" s="142"/>
      <c r="BK107" s="96" t="s">
        <v>154</v>
      </c>
      <c r="BL107" s="96"/>
      <c r="BM107" s="96"/>
      <c r="BN107" s="96"/>
      <c r="BO107" s="96"/>
      <c r="BP107" s="96"/>
      <c r="BQ107" s="96"/>
      <c r="BR107" s="96"/>
      <c r="BS107" s="96"/>
      <c r="BT107" s="96"/>
      <c r="BU107" s="96"/>
      <c r="BV107" s="96"/>
      <c r="BW107" s="96"/>
      <c r="BX107" s="96"/>
    </row>
    <row r="108" spans="1:76" ht="24" customHeight="1" x14ac:dyDescent="0.15">
      <c r="B108" s="141">
        <v>1</v>
      </c>
      <c r="C108" s="141"/>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41" t="str">
        <f>IF(AV108="-","",VLOOKUP(AV108,BD$109:BI$209,5,FALSE))</f>
        <v/>
      </c>
      <c r="AH108" s="141"/>
      <c r="AI108" s="141"/>
      <c r="AJ108" s="141" t="str">
        <f t="shared" ref="AJ108:AJ113" si="18">IF(AV108="-","",VLOOKUP(AV108,BD$109:BI$209,6,FALSE))</f>
        <v/>
      </c>
      <c r="AK108" s="141"/>
      <c r="AL108" s="120"/>
      <c r="AM108" s="147" t="str">
        <f>IF(ISERROR(AX108),"",IF(AX108,"OK","NG"))</f>
        <v/>
      </c>
      <c r="AN108" s="141"/>
      <c r="AO108" s="141"/>
      <c r="AU108" s="51" t="str">
        <f t="shared" ref="AU108:AU113" si="19">IF(D108="","ん",VLOOKUP(D108,BA$109:BB$112,2,FALSE))</f>
        <v>ん</v>
      </c>
      <c r="AV108" s="51" t="str">
        <f t="shared" ref="AV108:AV113" si="20">IF(S108="","-",VALUE(LEFT(S108,FIND("：",S108)-1)))</f>
        <v>-</v>
      </c>
      <c r="AW108" s="51"/>
      <c r="AX108" s="51" t="e">
        <f>IF(AU108=VLOOKUP(AV108,BD$109:BI$209,2,FALSE),TRUE,FALSE)</f>
        <v>#N/A</v>
      </c>
      <c r="AY108" s="51"/>
      <c r="AZ108" s="51"/>
      <c r="BA108" s="2" t="s">
        <v>75</v>
      </c>
      <c r="BB108" s="51" t="s">
        <v>81</v>
      </c>
      <c r="BD108" s="51" t="s">
        <v>80</v>
      </c>
      <c r="BE108" s="51" t="s">
        <v>172</v>
      </c>
      <c r="BF108" s="2" t="s">
        <v>69</v>
      </c>
      <c r="BH108" s="2" t="s">
        <v>70</v>
      </c>
      <c r="BI108" s="2" t="s">
        <v>71</v>
      </c>
      <c r="BK108" s="2" t="s">
        <v>155</v>
      </c>
      <c r="BL108" s="2" t="s">
        <v>160</v>
      </c>
      <c r="BN108" s="51" t="s">
        <v>167</v>
      </c>
      <c r="BO108" s="51" t="s">
        <v>173</v>
      </c>
      <c r="BP108" s="2" t="s">
        <v>164</v>
      </c>
      <c r="BS108" s="51" t="s">
        <v>167</v>
      </c>
      <c r="BT108" s="51" t="s">
        <v>205</v>
      </c>
      <c r="BU108" s="51" t="s">
        <v>173</v>
      </c>
      <c r="BV108" s="2" t="s">
        <v>185</v>
      </c>
      <c r="BX108" s="2" t="s">
        <v>70</v>
      </c>
    </row>
    <row r="109" spans="1:76" ht="24" customHeight="1" x14ac:dyDescent="0.15">
      <c r="B109" s="141">
        <v>2</v>
      </c>
      <c r="C109" s="141"/>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41" t="str">
        <f t="shared" ref="AG109:AG113" si="21">IF(AV109="-","",VLOOKUP(AV109,BD$109:BI$209,5,FALSE))</f>
        <v/>
      </c>
      <c r="AH109" s="141"/>
      <c r="AI109" s="141"/>
      <c r="AJ109" s="141" t="str">
        <f t="shared" si="18"/>
        <v/>
      </c>
      <c r="AK109" s="141"/>
      <c r="AL109" s="120"/>
      <c r="AM109" s="147" t="str">
        <f t="shared" ref="AM109:AM113" si="22">IF(ISERROR(AX109),"",IF(AX109,"OK","NG"))</f>
        <v/>
      </c>
      <c r="AN109" s="141"/>
      <c r="AO109" s="141"/>
      <c r="AU109" s="51" t="str">
        <f t="shared" si="19"/>
        <v>ん</v>
      </c>
      <c r="AV109" s="51" t="str">
        <f t="shared" si="20"/>
        <v>-</v>
      </c>
      <c r="AW109" s="51"/>
      <c r="AX109" s="51" t="e">
        <f t="shared" ref="AX109:AX113" si="23">IF(AU109=VLOOKUP(AV109,BD$109:BI$209,2,FALSE),TRUE,FALSE)</f>
        <v>#N/A</v>
      </c>
      <c r="AY109" s="51"/>
      <c r="AZ109" s="51"/>
      <c r="BA109" s="2" t="s">
        <v>72</v>
      </c>
      <c r="BB109" s="51" t="s">
        <v>65</v>
      </c>
      <c r="BD109" s="51">
        <v>0</v>
      </c>
      <c r="BE109" s="51" t="s">
        <v>141</v>
      </c>
      <c r="BF109" s="2" t="s">
        <v>140</v>
      </c>
      <c r="BG109" s="2" t="str">
        <f>BD109&amp;"："&amp;BF109</f>
        <v>0：建具の仕様を選択して下さい</v>
      </c>
      <c r="BH109" s="2">
        <v>0</v>
      </c>
      <c r="BI109" s="2">
        <v>0</v>
      </c>
      <c r="BK109" s="2" t="s">
        <v>156</v>
      </c>
      <c r="BL109" s="51" t="s">
        <v>187</v>
      </c>
      <c r="BN109" s="51" t="s">
        <v>191</v>
      </c>
      <c r="BO109" s="51" t="s">
        <v>186</v>
      </c>
      <c r="BP109" s="2" t="s">
        <v>171</v>
      </c>
      <c r="BQ109" s="2" t="str">
        <f>BN109&amp;"："&amp;BP109</f>
        <v>ン：枠の仕様を選択して下さい</v>
      </c>
      <c r="BS109" s="51">
        <v>0</v>
      </c>
      <c r="BT109" s="51" t="s">
        <v>191</v>
      </c>
      <c r="BU109" s="51" t="s">
        <v>186</v>
      </c>
      <c r="BV109" s="2" t="s">
        <v>182</v>
      </c>
      <c r="BW109" s="2" t="str">
        <f t="shared" ref="BW109:BW129" si="24">BS109&amp;"："&amp;BV109</f>
        <v>0：戸の仕様を選択して下さい</v>
      </c>
      <c r="BX109" s="2">
        <v>0</v>
      </c>
    </row>
    <row r="110" spans="1:76" ht="24" customHeight="1" x14ac:dyDescent="0.15">
      <c r="B110" s="141">
        <v>3</v>
      </c>
      <c r="C110" s="141"/>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41" t="str">
        <f t="shared" si="21"/>
        <v/>
      </c>
      <c r="AH110" s="141"/>
      <c r="AI110" s="141"/>
      <c r="AJ110" s="141" t="str">
        <f t="shared" si="18"/>
        <v/>
      </c>
      <c r="AK110" s="141"/>
      <c r="AL110" s="120"/>
      <c r="AM110" s="147" t="str">
        <f t="shared" si="22"/>
        <v/>
      </c>
      <c r="AN110" s="141"/>
      <c r="AO110" s="141"/>
      <c r="AU110" s="51" t="str">
        <f t="shared" si="19"/>
        <v>ん</v>
      </c>
      <c r="AV110" s="51" t="str">
        <f t="shared" si="20"/>
        <v>-</v>
      </c>
      <c r="AW110" s="51"/>
      <c r="AX110" s="51" t="e">
        <f t="shared" si="23"/>
        <v>#N/A</v>
      </c>
      <c r="AY110" s="51"/>
      <c r="AZ110" s="51"/>
      <c r="BA110" s="2" t="s">
        <v>79</v>
      </c>
      <c r="BB110" s="51" t="s">
        <v>66</v>
      </c>
      <c r="BD110" s="51">
        <v>1</v>
      </c>
      <c r="BE110" s="51" t="s">
        <v>65</v>
      </c>
      <c r="BF110" s="2" t="s">
        <v>174</v>
      </c>
      <c r="BG110" s="2" t="str">
        <f>BD110&amp;"："&amp;BF110</f>
        <v>1：ダブルLow-E　三層複層（Ｇ7以上×2）日射取得型</v>
      </c>
      <c r="BH110" s="2">
        <v>1.6</v>
      </c>
      <c r="BI110" s="2">
        <v>0.39</v>
      </c>
      <c r="BK110" s="2" t="s">
        <v>157</v>
      </c>
      <c r="BL110" s="51" t="s">
        <v>188</v>
      </c>
      <c r="BN110" s="51" t="s">
        <v>192</v>
      </c>
      <c r="BO110" s="51" t="s">
        <v>187</v>
      </c>
      <c r="BP110" s="2" t="s">
        <v>165</v>
      </c>
      <c r="BQ110" s="2" t="str">
        <f t="shared" ref="BQ110:BQ116" si="25">BN110&amp;"："&amp;BP110</f>
        <v>ア：木製断熱積層構造</v>
      </c>
      <c r="BS110" s="51">
        <v>1</v>
      </c>
      <c r="BT110" s="51" t="s">
        <v>192</v>
      </c>
      <c r="BU110" s="51" t="s">
        <v>187</v>
      </c>
      <c r="BV110" s="2" t="s">
        <v>175</v>
      </c>
      <c r="BW110" s="2" t="str">
        <f t="shared" si="24"/>
        <v>1：三層複層（A12以上）</v>
      </c>
      <c r="BX110" s="2">
        <v>2.33</v>
      </c>
    </row>
    <row r="111" spans="1:76" ht="24" customHeight="1" x14ac:dyDescent="0.15">
      <c r="B111" s="141">
        <v>4</v>
      </c>
      <c r="C111" s="141"/>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41" t="str">
        <f t="shared" si="21"/>
        <v/>
      </c>
      <c r="AH111" s="141"/>
      <c r="AI111" s="141"/>
      <c r="AJ111" s="141" t="str">
        <f t="shared" si="18"/>
        <v/>
      </c>
      <c r="AK111" s="141"/>
      <c r="AL111" s="120"/>
      <c r="AM111" s="147" t="str">
        <f t="shared" si="22"/>
        <v/>
      </c>
      <c r="AN111" s="141"/>
      <c r="AO111" s="141"/>
      <c r="AU111" s="51" t="str">
        <f t="shared" si="19"/>
        <v>ん</v>
      </c>
      <c r="AV111" s="51" t="str">
        <f t="shared" si="20"/>
        <v>-</v>
      </c>
      <c r="AW111" s="51"/>
      <c r="AX111" s="51" t="e">
        <f t="shared" si="23"/>
        <v>#N/A</v>
      </c>
      <c r="AY111" s="51"/>
      <c r="AZ111" s="51"/>
      <c r="BA111" s="2" t="s">
        <v>73</v>
      </c>
      <c r="BB111" s="51" t="s">
        <v>67</v>
      </c>
      <c r="BD111" s="51">
        <v>2</v>
      </c>
      <c r="BE111" s="51" t="s">
        <v>65</v>
      </c>
      <c r="BF111" s="2" t="s">
        <v>82</v>
      </c>
      <c r="BG111" s="2" t="str">
        <f t="shared" ref="BG111:BG174" si="26">BD111&amp;"："&amp;BF111</f>
        <v>2：ダブルLow-E　三層複層（Ｇ7以上×2）日射遮蔽型</v>
      </c>
      <c r="BH111" s="2">
        <v>1.6</v>
      </c>
      <c r="BI111" s="2">
        <v>0.24</v>
      </c>
      <c r="BK111" s="2" t="s">
        <v>158</v>
      </c>
      <c r="BL111" s="51" t="s">
        <v>189</v>
      </c>
      <c r="BN111" s="51" t="s">
        <v>193</v>
      </c>
      <c r="BO111" s="51" t="s">
        <v>188</v>
      </c>
      <c r="BP111" s="2" t="s">
        <v>166</v>
      </c>
      <c r="BQ111" s="2" t="str">
        <f t="shared" si="25"/>
        <v>イ：金属製高断熱フラッシュ構造</v>
      </c>
      <c r="BS111" s="51">
        <v>2</v>
      </c>
      <c r="BT111" s="51" t="s">
        <v>192</v>
      </c>
      <c r="BU111" s="51" t="s">
        <v>187</v>
      </c>
      <c r="BV111" s="2" t="s">
        <v>176</v>
      </c>
      <c r="BW111" s="2" t="str">
        <f t="shared" si="24"/>
        <v>2：Low-E　複層（A10以上）</v>
      </c>
      <c r="BX111" s="2">
        <v>2.33</v>
      </c>
    </row>
    <row r="112" spans="1:76" ht="24" customHeight="1" x14ac:dyDescent="0.15">
      <c r="B112" s="141">
        <v>5</v>
      </c>
      <c r="C112" s="141"/>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41" t="str">
        <f t="shared" si="21"/>
        <v/>
      </c>
      <c r="AH112" s="141"/>
      <c r="AI112" s="141"/>
      <c r="AJ112" s="141" t="str">
        <f t="shared" si="18"/>
        <v/>
      </c>
      <c r="AK112" s="141"/>
      <c r="AL112" s="120"/>
      <c r="AM112" s="147" t="str">
        <f t="shared" si="22"/>
        <v/>
      </c>
      <c r="AN112" s="141"/>
      <c r="AO112" s="141"/>
      <c r="AU112" s="51" t="str">
        <f t="shared" si="19"/>
        <v>ん</v>
      </c>
      <c r="AV112" s="51" t="str">
        <f t="shared" si="20"/>
        <v>-</v>
      </c>
      <c r="AW112" s="51"/>
      <c r="AX112" s="51" t="e">
        <f t="shared" si="23"/>
        <v>#N/A</v>
      </c>
      <c r="AY112" s="51"/>
      <c r="AZ112" s="51"/>
      <c r="BA112" s="2" t="s">
        <v>74</v>
      </c>
      <c r="BB112" s="51" t="s">
        <v>68</v>
      </c>
      <c r="BD112" s="51">
        <v>3</v>
      </c>
      <c r="BE112" s="51" t="s">
        <v>65</v>
      </c>
      <c r="BF112" s="2" t="s">
        <v>83</v>
      </c>
      <c r="BG112" s="2" t="str">
        <f t="shared" si="26"/>
        <v>3：Low-E　三層複層（Ｇ6以上×2）日射取得型</v>
      </c>
      <c r="BH112" s="2">
        <v>1.7</v>
      </c>
      <c r="BI112" s="2">
        <v>0.42</v>
      </c>
      <c r="BK112" s="2" t="s">
        <v>159</v>
      </c>
      <c r="BL112" s="51" t="s">
        <v>190</v>
      </c>
      <c r="BN112" s="51" t="s">
        <v>194</v>
      </c>
      <c r="BO112" s="51" t="s">
        <v>188</v>
      </c>
      <c r="BP112" s="2" t="s">
        <v>168</v>
      </c>
      <c r="BQ112" s="2" t="str">
        <f t="shared" si="25"/>
        <v>ウ：金属製フラッシュ構造</v>
      </c>
      <c r="BS112" s="51">
        <v>3</v>
      </c>
      <c r="BT112" s="51" t="s">
        <v>192</v>
      </c>
      <c r="BU112" s="51" t="s">
        <v>187</v>
      </c>
      <c r="BV112" s="2" t="s">
        <v>177</v>
      </c>
      <c r="BW112" s="2" t="str">
        <f t="shared" si="24"/>
        <v>3：Low-E　複層（A6以上A10未満）</v>
      </c>
      <c r="BX112" s="2">
        <v>2.91</v>
      </c>
    </row>
    <row r="113" spans="2:76" ht="24" customHeight="1" x14ac:dyDescent="0.15">
      <c r="B113" s="141">
        <v>6</v>
      </c>
      <c r="C113" s="141"/>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41" t="str">
        <f t="shared" si="21"/>
        <v/>
      </c>
      <c r="AH113" s="141"/>
      <c r="AI113" s="141"/>
      <c r="AJ113" s="141" t="str">
        <f t="shared" si="18"/>
        <v/>
      </c>
      <c r="AK113" s="141"/>
      <c r="AL113" s="120"/>
      <c r="AM113" s="147" t="str">
        <f t="shared" si="22"/>
        <v/>
      </c>
      <c r="AN113" s="141"/>
      <c r="AO113" s="141"/>
      <c r="AU113" s="51" t="str">
        <f t="shared" si="19"/>
        <v>ん</v>
      </c>
      <c r="AV113" s="51" t="str">
        <f t="shared" si="20"/>
        <v>-</v>
      </c>
      <c r="AW113" s="51"/>
      <c r="AX113" s="51" t="e">
        <f t="shared" si="23"/>
        <v>#N/A</v>
      </c>
      <c r="AY113" s="51"/>
      <c r="AZ113" s="51"/>
      <c r="BD113" s="51">
        <v>4</v>
      </c>
      <c r="BE113" s="51" t="s">
        <v>65</v>
      </c>
      <c r="BF113" s="2" t="s">
        <v>84</v>
      </c>
      <c r="BG113" s="2" t="str">
        <f t="shared" si="26"/>
        <v>4：Low-E　三層複層（Ｇ6以上×2）日射遮蔽型</v>
      </c>
      <c r="BH113" s="2">
        <v>1.7</v>
      </c>
      <c r="BI113" s="2">
        <v>0.27</v>
      </c>
      <c r="BN113" s="51" t="s">
        <v>195</v>
      </c>
      <c r="BO113" s="51" t="s">
        <v>189</v>
      </c>
      <c r="BP113" s="2" t="s">
        <v>166</v>
      </c>
      <c r="BQ113" s="2" t="str">
        <f t="shared" si="25"/>
        <v>エ：金属製高断熱フラッシュ構造</v>
      </c>
      <c r="BS113" s="51">
        <v>4</v>
      </c>
      <c r="BT113" s="51" t="s">
        <v>192</v>
      </c>
      <c r="BU113" s="51" t="s">
        <v>187</v>
      </c>
      <c r="BV113" s="2" t="s">
        <v>97</v>
      </c>
      <c r="BW113" s="2" t="str">
        <f t="shared" si="24"/>
        <v>4：複層（Ａ10以上）</v>
      </c>
      <c r="BX113" s="2">
        <v>2.91</v>
      </c>
    </row>
    <row r="114" spans="2:76" ht="24" customHeight="1" x14ac:dyDescent="0.15">
      <c r="B114" s="14" t="s">
        <v>150</v>
      </c>
      <c r="AU114" s="51"/>
      <c r="AV114" s="51"/>
      <c r="AW114" s="51"/>
      <c r="AX114" s="51"/>
      <c r="AY114" s="51"/>
      <c r="AZ114" s="51"/>
      <c r="BD114" s="51">
        <v>5</v>
      </c>
      <c r="BE114" s="51" t="s">
        <v>65</v>
      </c>
      <c r="BF114" s="2" t="s">
        <v>85</v>
      </c>
      <c r="BG114" s="2" t="str">
        <f t="shared" si="26"/>
        <v>5：Low-E　三層複層（Ａ9以上×2）日射取得型</v>
      </c>
      <c r="BH114" s="2">
        <v>1.7</v>
      </c>
      <c r="BI114" s="2">
        <v>0.42</v>
      </c>
      <c r="BN114" s="51" t="s">
        <v>196</v>
      </c>
      <c r="BO114" s="51" t="s">
        <v>190</v>
      </c>
      <c r="BP114" s="2" t="s">
        <v>169</v>
      </c>
      <c r="BQ114" s="2" t="str">
        <f t="shared" si="25"/>
        <v>オ：木製</v>
      </c>
      <c r="BS114" s="51">
        <v>5</v>
      </c>
      <c r="BT114" s="51" t="s">
        <v>192</v>
      </c>
      <c r="BU114" s="51" t="s">
        <v>187</v>
      </c>
      <c r="BV114" s="2" t="s">
        <v>178</v>
      </c>
      <c r="BW114" s="2" t="str">
        <f t="shared" si="24"/>
        <v>5：ガラスのないもの</v>
      </c>
      <c r="BX114" s="2">
        <v>2.33</v>
      </c>
    </row>
    <row r="115" spans="2:76" ht="24" customHeight="1" x14ac:dyDescent="0.15">
      <c r="B115" s="141" t="s">
        <v>149</v>
      </c>
      <c r="C115" s="141"/>
      <c r="D115" s="141" t="s">
        <v>183</v>
      </c>
      <c r="E115" s="141"/>
      <c r="F115" s="141"/>
      <c r="G115" s="141"/>
      <c r="H115" s="141"/>
      <c r="I115" s="141"/>
      <c r="J115" s="141"/>
      <c r="K115" s="141"/>
      <c r="L115" s="141"/>
      <c r="M115" s="141"/>
      <c r="N115" s="141"/>
      <c r="O115" s="141"/>
      <c r="P115" s="141"/>
      <c r="Q115" s="141"/>
      <c r="R115" s="141"/>
      <c r="S115" s="141" t="s">
        <v>184</v>
      </c>
      <c r="T115" s="141"/>
      <c r="U115" s="141"/>
      <c r="V115" s="141"/>
      <c r="W115" s="141"/>
      <c r="X115" s="141"/>
      <c r="Y115" s="141"/>
      <c r="Z115" s="141"/>
      <c r="AA115" s="141"/>
      <c r="AB115" s="141"/>
      <c r="AC115" s="120" t="s">
        <v>76</v>
      </c>
      <c r="AD115" s="121"/>
      <c r="AE115" s="121"/>
      <c r="AF115" s="121"/>
      <c r="AG115" s="121"/>
      <c r="AH115" s="121"/>
      <c r="AI115" s="121"/>
      <c r="AJ115" s="121"/>
      <c r="AK115" s="121"/>
      <c r="AL115" s="122"/>
      <c r="AM115" s="141" t="s">
        <v>77</v>
      </c>
      <c r="AN115" s="141"/>
      <c r="AO115" s="120"/>
      <c r="AP115" s="147" t="s">
        <v>206</v>
      </c>
      <c r="AQ115" s="141"/>
      <c r="AR115" s="141"/>
      <c r="AU115" s="51"/>
      <c r="AV115" s="51"/>
      <c r="AW115" s="51"/>
      <c r="AX115" s="96" t="s">
        <v>206</v>
      </c>
      <c r="AY115" s="96"/>
      <c r="AZ115" s="51"/>
      <c r="BD115" s="51">
        <v>6</v>
      </c>
      <c r="BE115" s="51" t="s">
        <v>65</v>
      </c>
      <c r="BF115" s="2" t="s">
        <v>86</v>
      </c>
      <c r="BG115" s="2" t="str">
        <f t="shared" si="26"/>
        <v>6：Low-E　三層複層（Ａ9以上×2）日射遮蔽型</v>
      </c>
      <c r="BH115" s="2">
        <v>1.7</v>
      </c>
      <c r="BI115" s="2">
        <v>0.27</v>
      </c>
      <c r="BN115" s="51" t="s">
        <v>197</v>
      </c>
      <c r="BO115" s="51" t="s">
        <v>190</v>
      </c>
      <c r="BP115" s="2" t="s">
        <v>168</v>
      </c>
      <c r="BQ115" s="2" t="str">
        <f t="shared" si="25"/>
        <v>カ：金属製フラッシュ構造</v>
      </c>
      <c r="BS115" s="51">
        <v>6</v>
      </c>
      <c r="BT115" s="51" t="s">
        <v>161</v>
      </c>
      <c r="BU115" s="51" t="s">
        <v>188</v>
      </c>
      <c r="BV115" s="2" t="s">
        <v>179</v>
      </c>
      <c r="BW115" s="2" t="str">
        <f t="shared" si="24"/>
        <v>6：Low-E　複層（G12以上）</v>
      </c>
      <c r="BX115" s="2">
        <v>1.75</v>
      </c>
    </row>
    <row r="116" spans="2:76" ht="24" customHeight="1" x14ac:dyDescent="0.15">
      <c r="B116" s="141">
        <v>1</v>
      </c>
      <c r="C116" s="141"/>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4"/>
      <c r="AD116" s="145"/>
      <c r="AE116" s="145"/>
      <c r="AF116" s="145"/>
      <c r="AG116" s="145"/>
      <c r="AH116" s="145"/>
      <c r="AI116" s="145"/>
      <c r="AJ116" s="145"/>
      <c r="AK116" s="145"/>
      <c r="AL116" s="146"/>
      <c r="AM116" s="141" t="str">
        <f>IF(AW116="-","",VLOOKUP(AW116,BS$109:BX$129,6,FALSE))</f>
        <v/>
      </c>
      <c r="AN116" s="141"/>
      <c r="AO116" s="120"/>
      <c r="AP116" s="147" t="str">
        <f>IF(ISERROR(AY116),"",IF(AND(AX116,AY116),"OK","NG"))</f>
        <v/>
      </c>
      <c r="AQ116" s="141"/>
      <c r="AR116" s="141"/>
      <c r="AU116" s="41" t="str">
        <f>IF(D116="","ンン",VLOOKUP(D116,BK$109:BL$112,2,FALSE))</f>
        <v>ンン</v>
      </c>
      <c r="AV116" s="51" t="str">
        <f>IF(S116="","ン",LEFT(S116,FIND("：",S116)-1))</f>
        <v>ン</v>
      </c>
      <c r="AW116" s="51" t="str">
        <f>IF(AC116="","-",VALUE(LEFT(AC116,FIND("：",AC116)-1)))</f>
        <v>-</v>
      </c>
      <c r="AX116" s="51" t="e">
        <f>IF(AU116=VLOOKUP(AW116,BS$109:BX$129,3,FALSE),TRUE,FALSE)</f>
        <v>#N/A</v>
      </c>
      <c r="AY116" s="51" t="e">
        <f>IF(AV116=VLOOKUP(AW116,BS$109:BX$129,2,FALSE),TRUE,FALSE)</f>
        <v>#N/A</v>
      </c>
      <c r="AZ116" s="51"/>
      <c r="BD116" s="51">
        <v>7</v>
      </c>
      <c r="BE116" s="51" t="s">
        <v>65</v>
      </c>
      <c r="BF116" s="2" t="s">
        <v>87</v>
      </c>
      <c r="BG116" s="2" t="str">
        <f t="shared" si="26"/>
        <v>7：Low-E　複層（G12以上）日射取得型</v>
      </c>
      <c r="BH116" s="2">
        <v>1.9</v>
      </c>
      <c r="BI116" s="2">
        <v>0.46</v>
      </c>
      <c r="BN116" s="51" t="s">
        <v>198</v>
      </c>
      <c r="BO116" s="51" t="s">
        <v>190</v>
      </c>
      <c r="BP116" s="2" t="s">
        <v>170</v>
      </c>
      <c r="BQ116" s="2" t="str">
        <f t="shared" si="25"/>
        <v>キ：金属製ハニカムフラッシュ構造</v>
      </c>
      <c r="BS116" s="51">
        <v>7</v>
      </c>
      <c r="BT116" s="51" t="s">
        <v>161</v>
      </c>
      <c r="BU116" s="51" t="s">
        <v>188</v>
      </c>
      <c r="BV116" s="2" t="s">
        <v>178</v>
      </c>
      <c r="BW116" s="2" t="str">
        <f t="shared" si="24"/>
        <v>7：ガラスのないもの</v>
      </c>
      <c r="BX116" s="2">
        <v>1.75</v>
      </c>
    </row>
    <row r="117" spans="2:76" ht="24" customHeight="1" x14ac:dyDescent="0.15">
      <c r="B117" s="141">
        <v>2</v>
      </c>
      <c r="C117" s="141"/>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4"/>
      <c r="AD117" s="145"/>
      <c r="AE117" s="145"/>
      <c r="AF117" s="145"/>
      <c r="AG117" s="145"/>
      <c r="AH117" s="145"/>
      <c r="AI117" s="145"/>
      <c r="AJ117" s="145"/>
      <c r="AK117" s="145"/>
      <c r="AL117" s="146"/>
      <c r="AM117" s="141" t="str">
        <f>IF(AW117="-","",VLOOKUP(AW117,BS$109:BX$129,6,FALSE))</f>
        <v/>
      </c>
      <c r="AN117" s="141"/>
      <c r="AO117" s="120"/>
      <c r="AP117" s="147" t="str">
        <f>IF(ISERROR(AY117),"",IF(AND(AX117,AY117),"OK","NG"))</f>
        <v/>
      </c>
      <c r="AQ117" s="141"/>
      <c r="AR117" s="141"/>
      <c r="AU117" s="41" t="str">
        <f>IF(D117="","ンン",VLOOKUP(D117,BK$109:BL$112,2,FALSE))</f>
        <v>ンン</v>
      </c>
      <c r="AV117" s="51" t="str">
        <f>IF(S117="","ン",LEFT(S117,FIND("：",S117)-1))</f>
        <v>ン</v>
      </c>
      <c r="AW117" s="51" t="str">
        <f>IF(AC117="","-",VALUE(LEFT(AC117,FIND("：",AC117)-1)))</f>
        <v>-</v>
      </c>
      <c r="AX117" s="51" t="e">
        <f>IF(AU117=VLOOKUP(AW117,BS$109:BX$129,3,FALSE),TRUE,FALSE)</f>
        <v>#N/A</v>
      </c>
      <c r="AY117" s="51" t="e">
        <f>IF(AV117=VLOOKUP(AW117,BS$109:BX$129,2,FALSE),TRUE,FB:SF)</f>
        <v>#N/A</v>
      </c>
      <c r="AZ117" s="51"/>
      <c r="BD117" s="51">
        <v>8</v>
      </c>
      <c r="BE117" s="51" t="s">
        <v>65</v>
      </c>
      <c r="BF117" s="2" t="s">
        <v>88</v>
      </c>
      <c r="BG117" s="2" t="str">
        <f t="shared" si="26"/>
        <v>8：Low-E　複層（G12以上）日射遮蔽型</v>
      </c>
      <c r="BH117" s="2">
        <v>1.9</v>
      </c>
      <c r="BI117" s="2">
        <v>0.28999999999999998</v>
      </c>
      <c r="BS117" s="51">
        <v>8</v>
      </c>
      <c r="BT117" s="51" t="s">
        <v>163</v>
      </c>
      <c r="BU117" s="51" t="s">
        <v>189</v>
      </c>
      <c r="BV117" s="2" t="s">
        <v>176</v>
      </c>
      <c r="BW117" s="2" t="str">
        <f t="shared" si="24"/>
        <v>8：Low-E　複層（A10以上）</v>
      </c>
      <c r="BX117" s="2">
        <v>2.33</v>
      </c>
    </row>
    <row r="118" spans="2:76" ht="20.100000000000001" customHeight="1" x14ac:dyDescent="0.15">
      <c r="BD118" s="51">
        <v>9</v>
      </c>
      <c r="BE118" s="51" t="s">
        <v>65</v>
      </c>
      <c r="BF118" s="2" t="s">
        <v>89</v>
      </c>
      <c r="BG118" s="2" t="str">
        <f t="shared" si="26"/>
        <v>9：Low-E　複層（Ａ10以上）日射取得型</v>
      </c>
      <c r="BH118" s="2">
        <v>2.33</v>
      </c>
      <c r="BI118" s="2">
        <v>0.46</v>
      </c>
      <c r="BS118" s="51">
        <v>9</v>
      </c>
      <c r="BT118" s="51" t="s">
        <v>199</v>
      </c>
      <c r="BU118" s="51" t="s">
        <v>189</v>
      </c>
      <c r="BV118" s="2" t="s">
        <v>177</v>
      </c>
      <c r="BW118" s="2" t="str">
        <f t="shared" si="24"/>
        <v>9：Low-E　複層（A6以上A10未満）</v>
      </c>
      <c r="BX118" s="2">
        <v>2.91</v>
      </c>
    </row>
    <row r="119" spans="2:76" ht="20.100000000000001" customHeight="1" x14ac:dyDescent="0.15">
      <c r="BD119" s="51">
        <v>10</v>
      </c>
      <c r="BE119" s="51" t="s">
        <v>65</v>
      </c>
      <c r="BF119" s="2" t="s">
        <v>90</v>
      </c>
      <c r="BG119" s="2" t="str">
        <f t="shared" si="26"/>
        <v>10：Low-E　複層（Ａ10以上）日射遮蔽型</v>
      </c>
      <c r="BH119" s="2">
        <v>2.33</v>
      </c>
      <c r="BI119" s="2">
        <v>0.28999999999999998</v>
      </c>
      <c r="BS119" s="51">
        <v>10</v>
      </c>
      <c r="BT119" s="51" t="s">
        <v>199</v>
      </c>
      <c r="BU119" s="51" t="s">
        <v>189</v>
      </c>
      <c r="BV119" s="2" t="s">
        <v>97</v>
      </c>
      <c r="BW119" s="2" t="str">
        <f t="shared" si="24"/>
        <v>10：複層（Ａ10以上）</v>
      </c>
      <c r="BX119" s="2">
        <v>2.91</v>
      </c>
    </row>
    <row r="120" spans="2:76" ht="20.100000000000001" customHeight="1" x14ac:dyDescent="0.15">
      <c r="B120" s="14" t="s">
        <v>148</v>
      </c>
      <c r="BD120" s="51">
        <v>11</v>
      </c>
      <c r="BE120" s="51" t="s">
        <v>65</v>
      </c>
      <c r="BF120" s="2" t="s">
        <v>91</v>
      </c>
      <c r="BG120" s="2" t="str">
        <f t="shared" si="26"/>
        <v>11：Low-E　複層（G8以上Ｇ12未満）日射取得型</v>
      </c>
      <c r="BH120" s="2">
        <v>2.33</v>
      </c>
      <c r="BI120" s="2">
        <v>0.46</v>
      </c>
      <c r="BS120" s="51">
        <v>11</v>
      </c>
      <c r="BT120" s="51" t="s">
        <v>163</v>
      </c>
      <c r="BU120" s="51" t="s">
        <v>189</v>
      </c>
      <c r="BV120" s="2" t="s">
        <v>178</v>
      </c>
      <c r="BW120" s="2" t="str">
        <f t="shared" si="24"/>
        <v>11：ガラスのないもの</v>
      </c>
      <c r="BX120" s="2">
        <v>2.33</v>
      </c>
    </row>
    <row r="121" spans="2:76" ht="24" customHeight="1" x14ac:dyDescent="0.15">
      <c r="B121" s="141" t="s">
        <v>149</v>
      </c>
      <c r="C121" s="141"/>
      <c r="D121" s="141" t="s">
        <v>139</v>
      </c>
      <c r="E121" s="141"/>
      <c r="F121" s="141"/>
      <c r="G121" s="141"/>
      <c r="H121" s="141"/>
      <c r="I121" s="141"/>
      <c r="J121" s="141"/>
      <c r="K121" s="141"/>
      <c r="L121" s="141"/>
      <c r="M121" s="141"/>
      <c r="N121" s="141"/>
      <c r="O121" s="141"/>
      <c r="P121" s="141"/>
      <c r="Q121" s="141"/>
      <c r="R121" s="141"/>
      <c r="S121" s="120" t="s">
        <v>76</v>
      </c>
      <c r="T121" s="121"/>
      <c r="U121" s="121"/>
      <c r="V121" s="121"/>
      <c r="W121" s="121"/>
      <c r="X121" s="121"/>
      <c r="Y121" s="121"/>
      <c r="Z121" s="121"/>
      <c r="AA121" s="121"/>
      <c r="AB121" s="122"/>
      <c r="AC121" s="120" t="s">
        <v>216</v>
      </c>
      <c r="AD121" s="121"/>
      <c r="AE121" s="121"/>
      <c r="AF121" s="121"/>
      <c r="AG121" s="121"/>
      <c r="AH121" s="121"/>
      <c r="AI121" s="121"/>
      <c r="AJ121" s="121"/>
      <c r="AK121" s="121"/>
      <c r="AL121" s="122"/>
      <c r="AM121" s="141" t="s">
        <v>77</v>
      </c>
      <c r="AN121" s="141"/>
      <c r="AO121" s="141"/>
      <c r="AP121" s="141" t="s">
        <v>78</v>
      </c>
      <c r="AQ121" s="141"/>
      <c r="AR121" s="141"/>
      <c r="BD121" s="51">
        <v>12</v>
      </c>
      <c r="BE121" s="51" t="s">
        <v>65</v>
      </c>
      <c r="BF121" s="2" t="s">
        <v>92</v>
      </c>
      <c r="BG121" s="2" t="str">
        <f t="shared" si="26"/>
        <v>12：Low-E　複層（G8以上Ｇ12未満）日射遮蔽型</v>
      </c>
      <c r="BH121" s="2">
        <v>2.33</v>
      </c>
      <c r="BI121" s="2">
        <v>0.28999999999999998</v>
      </c>
      <c r="BS121" s="51">
        <v>12</v>
      </c>
      <c r="BT121" s="51" t="s">
        <v>162</v>
      </c>
      <c r="BU121" s="51" t="s">
        <v>188</v>
      </c>
      <c r="BV121" s="2" t="s">
        <v>176</v>
      </c>
      <c r="BW121" s="2" t="str">
        <f t="shared" si="24"/>
        <v>12：Low-E　複層（A10以上）</v>
      </c>
      <c r="BX121" s="2">
        <v>3.49</v>
      </c>
    </row>
    <row r="122" spans="2:76" ht="24" customHeight="1" x14ac:dyDescent="0.15">
      <c r="B122" s="141">
        <v>1</v>
      </c>
      <c r="C122" s="141"/>
      <c r="D122" s="148"/>
      <c r="E122" s="148"/>
      <c r="F122" s="148"/>
      <c r="G122" s="148"/>
      <c r="H122" s="148"/>
      <c r="I122" s="148"/>
      <c r="J122" s="148"/>
      <c r="K122" s="148"/>
      <c r="L122" s="148"/>
      <c r="M122" s="148"/>
      <c r="N122" s="148"/>
      <c r="O122" s="148"/>
      <c r="P122" s="148"/>
      <c r="Q122" s="148"/>
      <c r="R122" s="148"/>
      <c r="S122" s="149"/>
      <c r="T122" s="150"/>
      <c r="U122" s="150"/>
      <c r="V122" s="150"/>
      <c r="W122" s="150"/>
      <c r="X122" s="150"/>
      <c r="Y122" s="150"/>
      <c r="Z122" s="150"/>
      <c r="AA122" s="150"/>
      <c r="AB122" s="151"/>
      <c r="AC122" s="149"/>
      <c r="AD122" s="150"/>
      <c r="AE122" s="150"/>
      <c r="AF122" s="150"/>
      <c r="AG122" s="150"/>
      <c r="AH122" s="150"/>
      <c r="AI122" s="150"/>
      <c r="AJ122" s="150"/>
      <c r="AK122" s="150"/>
      <c r="AL122" s="151"/>
      <c r="AM122" s="281"/>
      <c r="AN122" s="281"/>
      <c r="AO122" s="281"/>
      <c r="AP122" s="281"/>
      <c r="AQ122" s="281"/>
      <c r="AR122" s="281"/>
      <c r="BD122" s="51">
        <v>13</v>
      </c>
      <c r="BE122" s="51" t="s">
        <v>65</v>
      </c>
      <c r="BF122" s="2" t="s">
        <v>93</v>
      </c>
      <c r="BG122" s="2" t="str">
        <f t="shared" si="26"/>
        <v>13：遮熱複層（Ａ10以上）熱線反射1種</v>
      </c>
      <c r="BH122" s="2">
        <v>2.91</v>
      </c>
      <c r="BI122" s="2">
        <v>0.44</v>
      </c>
      <c r="BS122" s="51">
        <v>13</v>
      </c>
      <c r="BT122" s="51" t="s">
        <v>162</v>
      </c>
      <c r="BU122" s="51" t="s">
        <v>188</v>
      </c>
      <c r="BV122" s="2" t="s">
        <v>180</v>
      </c>
      <c r="BW122" s="2" t="str">
        <f t="shared" si="24"/>
        <v>13：複層（Ａ12以上）</v>
      </c>
      <c r="BX122" s="2">
        <v>3.49</v>
      </c>
    </row>
    <row r="123" spans="2:76" ht="24" customHeight="1" x14ac:dyDescent="0.15">
      <c r="B123" s="141">
        <v>2</v>
      </c>
      <c r="C123" s="141"/>
      <c r="D123" s="148"/>
      <c r="E123" s="148"/>
      <c r="F123" s="148"/>
      <c r="G123" s="148"/>
      <c r="H123" s="148"/>
      <c r="I123" s="148"/>
      <c r="J123" s="148"/>
      <c r="K123" s="148"/>
      <c r="L123" s="148"/>
      <c r="M123" s="148"/>
      <c r="N123" s="148"/>
      <c r="O123" s="148"/>
      <c r="P123" s="148"/>
      <c r="Q123" s="148"/>
      <c r="R123" s="148"/>
      <c r="S123" s="149"/>
      <c r="T123" s="150"/>
      <c r="U123" s="150"/>
      <c r="V123" s="150"/>
      <c r="W123" s="150"/>
      <c r="X123" s="150"/>
      <c r="Y123" s="150"/>
      <c r="Z123" s="150"/>
      <c r="AA123" s="150"/>
      <c r="AB123" s="151"/>
      <c r="AC123" s="149"/>
      <c r="AD123" s="150"/>
      <c r="AE123" s="150"/>
      <c r="AF123" s="150"/>
      <c r="AG123" s="150"/>
      <c r="AH123" s="150"/>
      <c r="AI123" s="150"/>
      <c r="AJ123" s="150"/>
      <c r="AK123" s="150"/>
      <c r="AL123" s="151"/>
      <c r="AM123" s="281"/>
      <c r="AN123" s="281"/>
      <c r="AO123" s="281"/>
      <c r="AP123" s="281"/>
      <c r="AQ123" s="281"/>
      <c r="AR123" s="281"/>
      <c r="BD123" s="51">
        <v>14</v>
      </c>
      <c r="BE123" s="51" t="s">
        <v>65</v>
      </c>
      <c r="BF123" s="2" t="s">
        <v>94</v>
      </c>
      <c r="BG123" s="2" t="str">
        <f t="shared" si="26"/>
        <v>14：遮熱複層（Ａ10以上）熱線反射2種</v>
      </c>
      <c r="BH123" s="2">
        <v>2.91</v>
      </c>
      <c r="BI123" s="2">
        <v>0.27</v>
      </c>
      <c r="BS123" s="51">
        <v>14</v>
      </c>
      <c r="BT123" s="51" t="s">
        <v>200</v>
      </c>
      <c r="BU123" s="51" t="s">
        <v>188</v>
      </c>
      <c r="BV123" s="2" t="s">
        <v>178</v>
      </c>
      <c r="BW123" s="2" t="str">
        <f t="shared" si="24"/>
        <v>14：ガラスのないもの</v>
      </c>
      <c r="BX123" s="2">
        <v>3.49</v>
      </c>
    </row>
    <row r="124" spans="2:76" ht="24" customHeight="1" x14ac:dyDescent="0.15">
      <c r="B124" s="141">
        <v>3</v>
      </c>
      <c r="C124" s="141"/>
      <c r="D124" s="148"/>
      <c r="E124" s="148"/>
      <c r="F124" s="148"/>
      <c r="G124" s="148"/>
      <c r="H124" s="148"/>
      <c r="I124" s="148"/>
      <c r="J124" s="148"/>
      <c r="K124" s="148"/>
      <c r="L124" s="148"/>
      <c r="M124" s="148"/>
      <c r="N124" s="148"/>
      <c r="O124" s="148"/>
      <c r="P124" s="148"/>
      <c r="Q124" s="148"/>
      <c r="R124" s="148"/>
      <c r="S124" s="149"/>
      <c r="T124" s="150"/>
      <c r="U124" s="150"/>
      <c r="V124" s="150"/>
      <c r="W124" s="150"/>
      <c r="X124" s="150"/>
      <c r="Y124" s="150"/>
      <c r="Z124" s="150"/>
      <c r="AA124" s="150"/>
      <c r="AB124" s="151"/>
      <c r="AC124" s="149"/>
      <c r="AD124" s="150"/>
      <c r="AE124" s="150"/>
      <c r="AF124" s="150"/>
      <c r="AG124" s="150"/>
      <c r="AH124" s="150"/>
      <c r="AI124" s="150"/>
      <c r="AJ124" s="150"/>
      <c r="AK124" s="150"/>
      <c r="AL124" s="151"/>
      <c r="AM124" s="281"/>
      <c r="AN124" s="281"/>
      <c r="AO124" s="281"/>
      <c r="AP124" s="281"/>
      <c r="AQ124" s="281"/>
      <c r="AR124" s="281"/>
      <c r="BD124" s="51">
        <v>15</v>
      </c>
      <c r="BE124" s="51" t="s">
        <v>65</v>
      </c>
      <c r="BF124" s="2" t="s">
        <v>95</v>
      </c>
      <c r="BG124" s="2" t="str">
        <f t="shared" si="26"/>
        <v>15：遮熱複層（Ａ10以上）熱線反射3種</v>
      </c>
      <c r="BH124" s="2">
        <v>2.91</v>
      </c>
      <c r="BI124" s="2">
        <v>0.12</v>
      </c>
      <c r="BS124" s="51">
        <v>15</v>
      </c>
      <c r="BT124" s="51" t="s">
        <v>201</v>
      </c>
      <c r="BU124" s="51" t="s">
        <v>190</v>
      </c>
      <c r="BV124" s="2" t="s">
        <v>181</v>
      </c>
      <c r="BW124" s="2" t="str">
        <f t="shared" si="24"/>
        <v>15：複層（Ａ4以上）</v>
      </c>
      <c r="BX124" s="2">
        <v>4.6500000000000004</v>
      </c>
    </row>
    <row r="125" spans="2:76" ht="24" customHeight="1" x14ac:dyDescent="0.15">
      <c r="B125" s="141">
        <v>4</v>
      </c>
      <c r="C125" s="141"/>
      <c r="D125" s="148"/>
      <c r="E125" s="148"/>
      <c r="F125" s="148"/>
      <c r="G125" s="148"/>
      <c r="H125" s="148"/>
      <c r="I125" s="148"/>
      <c r="J125" s="148"/>
      <c r="K125" s="148"/>
      <c r="L125" s="148"/>
      <c r="M125" s="148"/>
      <c r="N125" s="148"/>
      <c r="O125" s="148"/>
      <c r="P125" s="148"/>
      <c r="Q125" s="148"/>
      <c r="R125" s="148"/>
      <c r="S125" s="149"/>
      <c r="T125" s="150"/>
      <c r="U125" s="150"/>
      <c r="V125" s="150"/>
      <c r="W125" s="150"/>
      <c r="X125" s="150"/>
      <c r="Y125" s="150"/>
      <c r="Z125" s="150"/>
      <c r="AA125" s="150"/>
      <c r="AB125" s="151"/>
      <c r="AC125" s="149"/>
      <c r="AD125" s="150"/>
      <c r="AE125" s="150"/>
      <c r="AF125" s="150"/>
      <c r="AG125" s="150"/>
      <c r="AH125" s="150"/>
      <c r="AI125" s="150"/>
      <c r="AJ125" s="150"/>
      <c r="AK125" s="150"/>
      <c r="AL125" s="151"/>
      <c r="AM125" s="281"/>
      <c r="AN125" s="281"/>
      <c r="AO125" s="281"/>
      <c r="AP125" s="281"/>
      <c r="AQ125" s="281"/>
      <c r="AR125" s="281"/>
      <c r="BD125" s="51">
        <v>16</v>
      </c>
      <c r="BE125" s="51" t="s">
        <v>65</v>
      </c>
      <c r="BF125" s="2" t="s">
        <v>96</v>
      </c>
      <c r="BG125" s="2" t="str">
        <f t="shared" si="26"/>
        <v>16：遮熱複層（Ａ10以上）熱線吸収板2種</v>
      </c>
      <c r="BH125" s="2">
        <v>2.91</v>
      </c>
      <c r="BI125" s="2">
        <v>0.37</v>
      </c>
      <c r="BS125" s="51">
        <v>16</v>
      </c>
      <c r="BT125" s="51" t="s">
        <v>201</v>
      </c>
      <c r="BU125" s="51" t="s">
        <v>190</v>
      </c>
      <c r="BV125" s="2" t="s">
        <v>178</v>
      </c>
      <c r="BW125" s="2" t="str">
        <f t="shared" si="24"/>
        <v>16：ガラスのないもの</v>
      </c>
      <c r="BX125" s="2">
        <v>4.6500000000000004</v>
      </c>
    </row>
    <row r="126" spans="2:76" ht="24" customHeight="1" x14ac:dyDescent="0.15">
      <c r="B126" s="141">
        <v>5</v>
      </c>
      <c r="C126" s="141"/>
      <c r="D126" s="148"/>
      <c r="E126" s="148"/>
      <c r="F126" s="148"/>
      <c r="G126" s="148"/>
      <c r="H126" s="148"/>
      <c r="I126" s="148"/>
      <c r="J126" s="148"/>
      <c r="K126" s="148"/>
      <c r="L126" s="148"/>
      <c r="M126" s="148"/>
      <c r="N126" s="148"/>
      <c r="O126" s="148"/>
      <c r="P126" s="148"/>
      <c r="Q126" s="148"/>
      <c r="R126" s="148"/>
      <c r="S126" s="149"/>
      <c r="T126" s="150"/>
      <c r="U126" s="150"/>
      <c r="V126" s="150"/>
      <c r="W126" s="150"/>
      <c r="X126" s="150"/>
      <c r="Y126" s="150"/>
      <c r="Z126" s="150"/>
      <c r="AA126" s="150"/>
      <c r="AB126" s="151"/>
      <c r="AC126" s="149"/>
      <c r="AD126" s="150"/>
      <c r="AE126" s="150"/>
      <c r="AF126" s="150"/>
      <c r="AG126" s="150"/>
      <c r="AH126" s="150"/>
      <c r="AI126" s="150"/>
      <c r="AJ126" s="150"/>
      <c r="AK126" s="150"/>
      <c r="AL126" s="151"/>
      <c r="AM126" s="281"/>
      <c r="AN126" s="281"/>
      <c r="AO126" s="281"/>
      <c r="AP126" s="281"/>
      <c r="AQ126" s="281"/>
      <c r="AR126" s="281"/>
      <c r="BD126" s="51">
        <v>17</v>
      </c>
      <c r="BE126" s="51" t="s">
        <v>65</v>
      </c>
      <c r="BF126" s="2" t="s">
        <v>97</v>
      </c>
      <c r="BG126" s="2" t="str">
        <f t="shared" si="26"/>
        <v>17：複層（Ａ10以上）</v>
      </c>
      <c r="BH126" s="2">
        <v>2.91</v>
      </c>
      <c r="BI126" s="2">
        <v>0.56999999999999995</v>
      </c>
      <c r="BS126" s="51">
        <v>17</v>
      </c>
      <c r="BT126" s="51" t="s">
        <v>202</v>
      </c>
      <c r="BU126" s="51" t="s">
        <v>190</v>
      </c>
      <c r="BV126" s="2" t="s">
        <v>181</v>
      </c>
      <c r="BW126" s="2" t="str">
        <f t="shared" si="24"/>
        <v>17：複層（Ａ4以上）</v>
      </c>
      <c r="BX126" s="2">
        <v>4.07</v>
      </c>
    </row>
    <row r="127" spans="2:76" ht="24" customHeight="1" x14ac:dyDescent="0.15">
      <c r="B127" s="141">
        <v>6</v>
      </c>
      <c r="C127" s="141"/>
      <c r="D127" s="148"/>
      <c r="E127" s="148"/>
      <c r="F127" s="148"/>
      <c r="G127" s="148"/>
      <c r="H127" s="148"/>
      <c r="I127" s="148"/>
      <c r="J127" s="148"/>
      <c r="K127" s="148"/>
      <c r="L127" s="148"/>
      <c r="M127" s="148"/>
      <c r="N127" s="148"/>
      <c r="O127" s="148"/>
      <c r="P127" s="148"/>
      <c r="Q127" s="148"/>
      <c r="R127" s="148"/>
      <c r="S127" s="149"/>
      <c r="T127" s="150"/>
      <c r="U127" s="150"/>
      <c r="V127" s="150"/>
      <c r="W127" s="150"/>
      <c r="X127" s="150"/>
      <c r="Y127" s="150"/>
      <c r="Z127" s="150"/>
      <c r="AA127" s="150"/>
      <c r="AB127" s="151"/>
      <c r="AC127" s="149"/>
      <c r="AD127" s="150"/>
      <c r="AE127" s="150"/>
      <c r="AF127" s="150"/>
      <c r="AG127" s="150"/>
      <c r="AH127" s="150"/>
      <c r="AI127" s="150"/>
      <c r="AJ127" s="150"/>
      <c r="AK127" s="150"/>
      <c r="AL127" s="151"/>
      <c r="AM127" s="281"/>
      <c r="AN127" s="281"/>
      <c r="AO127" s="281"/>
      <c r="AP127" s="281"/>
      <c r="AQ127" s="281"/>
      <c r="AR127" s="281"/>
      <c r="BD127" s="51">
        <v>18</v>
      </c>
      <c r="BE127" s="51" t="s">
        <v>65</v>
      </c>
      <c r="BF127" s="2" t="s">
        <v>98</v>
      </c>
      <c r="BG127" s="2" t="str">
        <f t="shared" si="26"/>
        <v>18：Low-E　複層（Ａ5以上Ａ10未満）日射取得型</v>
      </c>
      <c r="BH127" s="2">
        <v>2.91</v>
      </c>
      <c r="BI127" s="2">
        <v>0.46</v>
      </c>
      <c r="BS127" s="51">
        <v>18</v>
      </c>
      <c r="BT127" s="51" t="s">
        <v>203</v>
      </c>
      <c r="BU127" s="51" t="s">
        <v>190</v>
      </c>
      <c r="BV127" s="2" t="s">
        <v>178</v>
      </c>
      <c r="BW127" s="2" t="str">
        <f t="shared" si="24"/>
        <v>18：ガラスのないもの</v>
      </c>
      <c r="BX127" s="2">
        <v>4.07</v>
      </c>
    </row>
    <row r="128" spans="2:76" ht="24" customHeight="1" x14ac:dyDescent="0.15">
      <c r="B128" s="14" t="s">
        <v>151</v>
      </c>
      <c r="BD128" s="51">
        <v>19</v>
      </c>
      <c r="BE128" s="51" t="s">
        <v>65</v>
      </c>
      <c r="BF128" s="2" t="s">
        <v>99</v>
      </c>
      <c r="BG128" s="2" t="str">
        <f t="shared" si="26"/>
        <v>19：Low-E　複層（Ａ5以上Ａ10未満）日射遮蔽型</v>
      </c>
      <c r="BH128" s="2">
        <v>2.91</v>
      </c>
      <c r="BI128" s="2">
        <v>0.28999999999999998</v>
      </c>
      <c r="BS128" s="51">
        <v>19</v>
      </c>
      <c r="BT128" s="51" t="s">
        <v>204</v>
      </c>
      <c r="BU128" s="51" t="s">
        <v>190</v>
      </c>
      <c r="BV128" s="2" t="s">
        <v>181</v>
      </c>
      <c r="BW128" s="2" t="str">
        <f t="shared" si="24"/>
        <v>19：複層（Ａ4以上）</v>
      </c>
      <c r="BX128" s="2">
        <v>4.6500000000000004</v>
      </c>
    </row>
    <row r="129" spans="2:76" ht="24" customHeight="1" x14ac:dyDescent="0.15">
      <c r="B129" s="141" t="s">
        <v>149</v>
      </c>
      <c r="C129" s="141"/>
      <c r="D129" s="141" t="s">
        <v>215</v>
      </c>
      <c r="E129" s="141"/>
      <c r="F129" s="141"/>
      <c r="G129" s="141"/>
      <c r="H129" s="141"/>
      <c r="I129" s="141"/>
      <c r="J129" s="141"/>
      <c r="K129" s="141"/>
      <c r="L129" s="141"/>
      <c r="M129" s="141"/>
      <c r="N129" s="141"/>
      <c r="O129" s="141"/>
      <c r="P129" s="141"/>
      <c r="Q129" s="141"/>
      <c r="R129" s="141"/>
      <c r="S129" s="141" t="s">
        <v>77</v>
      </c>
      <c r="T129" s="141"/>
      <c r="U129" s="141"/>
      <c r="BD129" s="51">
        <v>20</v>
      </c>
      <c r="BE129" s="51" t="s">
        <v>65</v>
      </c>
      <c r="BF129" s="2" t="s">
        <v>100</v>
      </c>
      <c r="BG129" s="2" t="str">
        <f t="shared" si="26"/>
        <v>20：Low-E　複層（G4以上Ｇ8未満）日射取得型</v>
      </c>
      <c r="BH129" s="2">
        <v>2.91</v>
      </c>
      <c r="BI129" s="2">
        <v>0.46</v>
      </c>
      <c r="BS129" s="51">
        <v>20</v>
      </c>
      <c r="BT129" s="51" t="s">
        <v>204</v>
      </c>
      <c r="BU129" s="51" t="s">
        <v>190</v>
      </c>
      <c r="BV129" s="2" t="s">
        <v>178</v>
      </c>
      <c r="BW129" s="2" t="str">
        <f t="shared" si="24"/>
        <v>20：ガラスのないもの</v>
      </c>
      <c r="BX129" s="2">
        <v>4.6500000000000004</v>
      </c>
    </row>
    <row r="130" spans="2:76" ht="24" customHeight="1" x14ac:dyDescent="0.15">
      <c r="B130" s="141">
        <v>1</v>
      </c>
      <c r="C130" s="141"/>
      <c r="D130" s="148"/>
      <c r="E130" s="148"/>
      <c r="F130" s="148"/>
      <c r="G130" s="148"/>
      <c r="H130" s="148"/>
      <c r="I130" s="148"/>
      <c r="J130" s="148"/>
      <c r="K130" s="148"/>
      <c r="L130" s="148"/>
      <c r="M130" s="148"/>
      <c r="N130" s="148"/>
      <c r="O130" s="148"/>
      <c r="P130" s="148"/>
      <c r="Q130" s="148"/>
      <c r="R130" s="148"/>
      <c r="S130" s="281"/>
      <c r="T130" s="281"/>
      <c r="U130" s="281"/>
      <c r="BD130" s="51">
        <v>21</v>
      </c>
      <c r="BE130" s="51" t="s">
        <v>65</v>
      </c>
      <c r="BF130" s="2" t="s">
        <v>101</v>
      </c>
      <c r="BG130" s="2" t="str">
        <f t="shared" si="26"/>
        <v>21：Low-E　複層（G4以上Ｇ8未満）日射遮蔽型</v>
      </c>
      <c r="BH130" s="2">
        <v>2.91</v>
      </c>
      <c r="BI130" s="2">
        <v>0.28999999999999998</v>
      </c>
    </row>
    <row r="131" spans="2:76" ht="24" customHeight="1" x14ac:dyDescent="0.15">
      <c r="B131" s="141">
        <v>2</v>
      </c>
      <c r="C131" s="141"/>
      <c r="D131" s="148"/>
      <c r="E131" s="148"/>
      <c r="F131" s="148"/>
      <c r="G131" s="148"/>
      <c r="H131" s="148"/>
      <c r="I131" s="148"/>
      <c r="J131" s="148"/>
      <c r="K131" s="148"/>
      <c r="L131" s="148"/>
      <c r="M131" s="148"/>
      <c r="N131" s="148"/>
      <c r="O131" s="148"/>
      <c r="P131" s="148"/>
      <c r="Q131" s="148"/>
      <c r="R131" s="148"/>
      <c r="S131" s="281"/>
      <c r="T131" s="281"/>
      <c r="U131" s="281"/>
      <c r="BD131" s="51">
        <v>22</v>
      </c>
      <c r="BE131" s="51" t="s">
        <v>65</v>
      </c>
      <c r="BF131" s="2" t="s">
        <v>102</v>
      </c>
      <c r="BG131" s="2" t="str">
        <f t="shared" si="26"/>
        <v>22：遮熱複層（Ａ6以上Ａ10未満）熱線反射1種</v>
      </c>
      <c r="BH131" s="2">
        <v>3.49</v>
      </c>
      <c r="BI131" s="2">
        <v>0.44</v>
      </c>
    </row>
    <row r="132" spans="2:76" ht="20.100000000000001" customHeight="1" x14ac:dyDescent="0.15">
      <c r="BD132" s="51">
        <v>23</v>
      </c>
      <c r="BE132" s="51" t="s">
        <v>65</v>
      </c>
      <c r="BF132" s="2" t="s">
        <v>103</v>
      </c>
      <c r="BG132" s="2" t="str">
        <f t="shared" si="26"/>
        <v>23：遮熱複層（Ａ6以上Ａ10未満）熱線反射2種</v>
      </c>
      <c r="BH132" s="2">
        <v>3.49</v>
      </c>
      <c r="BI132" s="2">
        <v>0.27</v>
      </c>
    </row>
    <row r="133" spans="2:76" ht="20.100000000000001" hidden="1" customHeight="1" x14ac:dyDescent="0.15">
      <c r="BD133" s="51">
        <v>24</v>
      </c>
      <c r="BE133" s="51" t="s">
        <v>65</v>
      </c>
      <c r="BF133" s="2" t="s">
        <v>104</v>
      </c>
      <c r="BG133" s="2" t="str">
        <f t="shared" si="26"/>
        <v>24：遮熱複層（Ａ6以上Ａ10未満）熱線反射3種</v>
      </c>
      <c r="BH133" s="2">
        <v>3.49</v>
      </c>
      <c r="BI133" s="2">
        <v>0.12</v>
      </c>
    </row>
    <row r="134" spans="2:76" ht="20.100000000000001" hidden="1" customHeight="1" x14ac:dyDescent="0.15">
      <c r="BD134" s="51">
        <v>25</v>
      </c>
      <c r="BE134" s="51" t="s">
        <v>65</v>
      </c>
      <c r="BF134" s="2" t="s">
        <v>105</v>
      </c>
      <c r="BG134" s="2" t="str">
        <f t="shared" si="26"/>
        <v>25：遮熱複層（Ａ6以上Ａ10未満）熱線吸収板2種</v>
      </c>
      <c r="BH134" s="2">
        <v>3.49</v>
      </c>
      <c r="BI134" s="2">
        <v>0.37</v>
      </c>
    </row>
    <row r="135" spans="2:76" ht="20.100000000000001" hidden="1" customHeight="1" x14ac:dyDescent="0.15">
      <c r="BD135" s="51">
        <v>26</v>
      </c>
      <c r="BE135" s="51" t="s">
        <v>65</v>
      </c>
      <c r="BF135" s="2" t="s">
        <v>106</v>
      </c>
      <c r="BG135" s="2" t="str">
        <f t="shared" si="26"/>
        <v>26：複層（Ａ6以上Ａ10未満）</v>
      </c>
      <c r="BH135" s="2">
        <v>3.49</v>
      </c>
      <c r="BI135" s="2">
        <v>0.56999999999999995</v>
      </c>
    </row>
    <row r="136" spans="2:76" ht="20.100000000000001" hidden="1" customHeight="1" x14ac:dyDescent="0.15">
      <c r="BD136" s="51">
        <v>27</v>
      </c>
      <c r="BE136" s="51" t="s">
        <v>65</v>
      </c>
      <c r="BF136" s="2" t="s">
        <v>107</v>
      </c>
      <c r="BG136" s="2" t="str">
        <f t="shared" si="26"/>
        <v>27：単板</v>
      </c>
      <c r="BH136" s="2">
        <v>6.51</v>
      </c>
      <c r="BI136" s="2">
        <v>0.63</v>
      </c>
    </row>
    <row r="137" spans="2:76" ht="20.100000000000001" hidden="1" customHeight="1" x14ac:dyDescent="0.15">
      <c r="BD137" s="51">
        <v>28</v>
      </c>
      <c r="BE137" s="51" t="s">
        <v>65</v>
      </c>
      <c r="BF137" s="2" t="s">
        <v>108</v>
      </c>
      <c r="BG137" s="2" t="str">
        <f t="shared" si="26"/>
        <v>28：熱線反射1種</v>
      </c>
      <c r="BH137" s="2">
        <v>6.51</v>
      </c>
      <c r="BI137" s="2">
        <v>0.49</v>
      </c>
    </row>
    <row r="138" spans="2:76" ht="15" hidden="1" customHeight="1" x14ac:dyDescent="0.15">
      <c r="BD138" s="51">
        <v>29</v>
      </c>
      <c r="BE138" s="51" t="s">
        <v>65</v>
      </c>
      <c r="BF138" s="2" t="s">
        <v>109</v>
      </c>
      <c r="BG138" s="2" t="str">
        <f t="shared" si="26"/>
        <v>29：熱線反射2種</v>
      </c>
      <c r="BH138" s="2">
        <v>6.51</v>
      </c>
      <c r="BI138" s="2">
        <v>0.35</v>
      </c>
    </row>
    <row r="139" spans="2:76" ht="15" hidden="1" customHeight="1" x14ac:dyDescent="0.15">
      <c r="BD139" s="51">
        <v>30</v>
      </c>
      <c r="BE139" s="51" t="s">
        <v>65</v>
      </c>
      <c r="BF139" s="2" t="s">
        <v>110</v>
      </c>
      <c r="BG139" s="2" t="str">
        <f t="shared" si="26"/>
        <v>30：熱線反射3種</v>
      </c>
      <c r="BH139" s="2">
        <v>6.51</v>
      </c>
      <c r="BI139" s="2">
        <v>0.17</v>
      </c>
    </row>
    <row r="140" spans="2:76" ht="15" hidden="1" customHeight="1" x14ac:dyDescent="0.15">
      <c r="BD140" s="51">
        <v>31</v>
      </c>
      <c r="BE140" s="51" t="s">
        <v>65</v>
      </c>
      <c r="BF140" s="2" t="s">
        <v>111</v>
      </c>
      <c r="BG140" s="2" t="str">
        <f t="shared" si="26"/>
        <v>31：熱線吸収板2種</v>
      </c>
      <c r="BH140" s="2">
        <v>6.51</v>
      </c>
      <c r="BI140" s="2">
        <v>0.45</v>
      </c>
    </row>
    <row r="141" spans="2:76" ht="15" hidden="1" customHeight="1" x14ac:dyDescent="0.15">
      <c r="BD141" s="51">
        <v>32</v>
      </c>
      <c r="BE141" s="51" t="s">
        <v>66</v>
      </c>
      <c r="BF141" s="2" t="s">
        <v>112</v>
      </c>
      <c r="BG141" s="2" t="str">
        <f t="shared" si="26"/>
        <v>32：Low-E　複層（G16以上）日射取得型</v>
      </c>
      <c r="BH141" s="2">
        <v>2.15</v>
      </c>
      <c r="BI141" s="2">
        <v>0.51</v>
      </c>
    </row>
    <row r="142" spans="2:76" ht="15" hidden="1" customHeight="1" x14ac:dyDescent="0.15">
      <c r="BD142" s="51">
        <v>33</v>
      </c>
      <c r="BE142" s="51" t="s">
        <v>66</v>
      </c>
      <c r="BF142" s="2" t="s">
        <v>113</v>
      </c>
      <c r="BG142" s="2" t="str">
        <f t="shared" si="26"/>
        <v>33：Low-E　複層（G16以上）日射遮蔽型</v>
      </c>
      <c r="BH142" s="2">
        <v>2.15</v>
      </c>
      <c r="BI142" s="2">
        <v>0.32</v>
      </c>
    </row>
    <row r="143" spans="2:76" ht="15" hidden="1" customHeight="1" x14ac:dyDescent="0.15">
      <c r="BD143" s="51">
        <v>34</v>
      </c>
      <c r="BE143" s="51" t="s">
        <v>66</v>
      </c>
      <c r="BF143" s="2" t="s">
        <v>114</v>
      </c>
      <c r="BG143" s="2" t="str">
        <f t="shared" si="26"/>
        <v>34：Low-E　複層（Ａ10以上）日射取得型</v>
      </c>
      <c r="BH143" s="2">
        <v>2.33</v>
      </c>
      <c r="BI143" s="2">
        <v>0.51</v>
      </c>
    </row>
    <row r="144" spans="2:76" ht="15" hidden="1" customHeight="1" x14ac:dyDescent="0.15">
      <c r="BD144" s="51">
        <v>35</v>
      </c>
      <c r="BE144" s="51" t="s">
        <v>66</v>
      </c>
      <c r="BF144" s="2" t="s">
        <v>90</v>
      </c>
      <c r="BG144" s="2" t="str">
        <f t="shared" si="26"/>
        <v>35：Low-E　複層（Ａ10以上）日射遮蔽型</v>
      </c>
      <c r="BH144" s="2">
        <v>2.33</v>
      </c>
      <c r="BI144" s="2">
        <v>0.32</v>
      </c>
    </row>
    <row r="145" spans="56:61" ht="15" hidden="1" customHeight="1" x14ac:dyDescent="0.15">
      <c r="BD145" s="51">
        <v>36</v>
      </c>
      <c r="BE145" s="51" t="s">
        <v>66</v>
      </c>
      <c r="BF145" s="2" t="s">
        <v>115</v>
      </c>
      <c r="BG145" s="2" t="str">
        <f t="shared" si="26"/>
        <v>36：Low-E　複層（G8以上Ｇ16未満）日射取得型</v>
      </c>
      <c r="BH145" s="2">
        <v>2.33</v>
      </c>
      <c r="BI145" s="2">
        <v>0.51</v>
      </c>
    </row>
    <row r="146" spans="56:61" ht="15" hidden="1" customHeight="1" x14ac:dyDescent="0.15">
      <c r="BD146" s="51">
        <v>37</v>
      </c>
      <c r="BE146" s="51" t="s">
        <v>66</v>
      </c>
      <c r="BF146" s="2" t="s">
        <v>116</v>
      </c>
      <c r="BG146" s="2" t="str">
        <f t="shared" si="26"/>
        <v>37：Low-E　複層（G8以上Ｇ16未満）日射遮蔽型</v>
      </c>
      <c r="BH146" s="2">
        <v>2.33</v>
      </c>
      <c r="BI146" s="2">
        <v>0.32</v>
      </c>
    </row>
    <row r="147" spans="56:61" ht="15" hidden="1" customHeight="1" x14ac:dyDescent="0.15">
      <c r="BD147" s="51">
        <v>38</v>
      </c>
      <c r="BE147" s="51" t="s">
        <v>66</v>
      </c>
      <c r="BF147" s="2" t="s">
        <v>98</v>
      </c>
      <c r="BG147" s="2" t="str">
        <f t="shared" si="26"/>
        <v>38：Low-E　複層（Ａ5以上Ａ10未満）日射取得型</v>
      </c>
      <c r="BH147" s="2">
        <v>3.49</v>
      </c>
      <c r="BI147" s="2">
        <v>0.51</v>
      </c>
    </row>
    <row r="148" spans="56:61" ht="15" hidden="1" customHeight="1" x14ac:dyDescent="0.15">
      <c r="BD148" s="51">
        <v>39</v>
      </c>
      <c r="BE148" s="51" t="s">
        <v>66</v>
      </c>
      <c r="BF148" s="2" t="s">
        <v>99</v>
      </c>
      <c r="BG148" s="2" t="str">
        <f t="shared" si="26"/>
        <v>39：Low-E　複層（Ａ5以上Ａ10未満）日射遮蔽型</v>
      </c>
      <c r="BH148" s="2">
        <v>3.49</v>
      </c>
      <c r="BI148" s="2">
        <v>0.32</v>
      </c>
    </row>
    <row r="149" spans="56:61" ht="15" hidden="1" customHeight="1" x14ac:dyDescent="0.15">
      <c r="BD149" s="51">
        <v>40</v>
      </c>
      <c r="BE149" s="51" t="s">
        <v>66</v>
      </c>
      <c r="BF149" s="2" t="s">
        <v>117</v>
      </c>
      <c r="BG149" s="2" t="str">
        <f t="shared" si="26"/>
        <v>40：Low-E　複層（G4以上Ｇ8未満）日射取得型</v>
      </c>
      <c r="BH149" s="2">
        <v>3.49</v>
      </c>
      <c r="BI149" s="2">
        <v>0.51</v>
      </c>
    </row>
    <row r="150" spans="56:61" ht="15" hidden="1" customHeight="1" x14ac:dyDescent="0.15">
      <c r="BD150" s="51">
        <v>41</v>
      </c>
      <c r="BE150" s="51" t="s">
        <v>66</v>
      </c>
      <c r="BF150" s="2" t="s">
        <v>118</v>
      </c>
      <c r="BG150" s="2" t="str">
        <f t="shared" si="26"/>
        <v>41：Low-E　複層（G4以上Ｇ8未満）日射遮蔽型</v>
      </c>
      <c r="BH150" s="2">
        <v>3.49</v>
      </c>
      <c r="BI150" s="2">
        <v>0.32</v>
      </c>
    </row>
    <row r="151" spans="56:61" ht="15" hidden="1" customHeight="1" x14ac:dyDescent="0.15">
      <c r="BD151" s="51">
        <v>42</v>
      </c>
      <c r="BE151" s="51" t="s">
        <v>66</v>
      </c>
      <c r="BF151" s="2" t="s">
        <v>93</v>
      </c>
      <c r="BG151" s="2" t="str">
        <f t="shared" si="26"/>
        <v>42：遮熱複層（Ａ10以上）熱線反射1種</v>
      </c>
      <c r="BH151" s="2">
        <v>3.49</v>
      </c>
      <c r="BI151" s="2">
        <v>0.49</v>
      </c>
    </row>
    <row r="152" spans="56:61" ht="15" hidden="1" customHeight="1" x14ac:dyDescent="0.15">
      <c r="BD152" s="51">
        <v>43</v>
      </c>
      <c r="BE152" s="51" t="s">
        <v>66</v>
      </c>
      <c r="BF152" s="2" t="s">
        <v>94</v>
      </c>
      <c r="BG152" s="2" t="str">
        <f t="shared" si="26"/>
        <v>43：遮熱複層（Ａ10以上）熱線反射2種</v>
      </c>
      <c r="BH152" s="2">
        <v>3.49</v>
      </c>
      <c r="BI152" s="2">
        <v>0.3</v>
      </c>
    </row>
    <row r="153" spans="56:61" ht="15" hidden="1" customHeight="1" x14ac:dyDescent="0.15">
      <c r="BD153" s="51">
        <v>44</v>
      </c>
      <c r="BE153" s="51" t="s">
        <v>66</v>
      </c>
      <c r="BF153" s="2" t="s">
        <v>119</v>
      </c>
      <c r="BG153" s="2" t="str">
        <f t="shared" si="26"/>
        <v>44：遮熱複層（Ａ10以上）熱線反射3種</v>
      </c>
      <c r="BH153" s="2">
        <v>3.49</v>
      </c>
      <c r="BI153" s="2">
        <v>0.13</v>
      </c>
    </row>
    <row r="154" spans="56:61" ht="15" hidden="1" customHeight="1" x14ac:dyDescent="0.15">
      <c r="BD154" s="51">
        <v>45</v>
      </c>
      <c r="BE154" s="51" t="s">
        <v>66</v>
      </c>
      <c r="BF154" s="2" t="s">
        <v>96</v>
      </c>
      <c r="BG154" s="2" t="str">
        <f t="shared" si="26"/>
        <v>45：遮熱複層（Ａ10以上）熱線吸収板2種</v>
      </c>
      <c r="BH154" s="2">
        <v>3.49</v>
      </c>
      <c r="BI154" s="2">
        <v>0.42</v>
      </c>
    </row>
    <row r="155" spans="56:61" ht="15" hidden="1" customHeight="1" x14ac:dyDescent="0.15">
      <c r="BD155" s="51">
        <v>46</v>
      </c>
      <c r="BE155" s="51" t="s">
        <v>66</v>
      </c>
      <c r="BF155" s="2" t="s">
        <v>97</v>
      </c>
      <c r="BG155" s="2" t="str">
        <f t="shared" si="26"/>
        <v>46：複層（Ａ10以上）</v>
      </c>
      <c r="BH155" s="2">
        <v>3.49</v>
      </c>
      <c r="BI155" s="2">
        <v>0.63</v>
      </c>
    </row>
    <row r="156" spans="56:61" ht="15" hidden="1" customHeight="1" x14ac:dyDescent="0.15">
      <c r="BD156" s="51">
        <v>47</v>
      </c>
      <c r="BE156" s="51" t="s">
        <v>66</v>
      </c>
      <c r="BF156" s="2" t="s">
        <v>120</v>
      </c>
      <c r="BG156" s="2" t="str">
        <f t="shared" si="26"/>
        <v>47：遮熱複層（Ａ6以上Ａ10未満）熱線反射1種</v>
      </c>
      <c r="BH156" s="2">
        <v>4.07</v>
      </c>
      <c r="BI156" s="2">
        <v>0.49</v>
      </c>
    </row>
    <row r="157" spans="56:61" ht="15" hidden="1" customHeight="1" x14ac:dyDescent="0.15">
      <c r="BD157" s="51">
        <v>48</v>
      </c>
      <c r="BE157" s="51" t="s">
        <v>66</v>
      </c>
      <c r="BF157" s="2" t="s">
        <v>121</v>
      </c>
      <c r="BG157" s="2" t="str">
        <f t="shared" si="26"/>
        <v>48：遮熱複層（Ａ6以上Ａ10未満）熱線反射2種</v>
      </c>
      <c r="BH157" s="2">
        <v>4.07</v>
      </c>
      <c r="BI157" s="2">
        <v>0.3</v>
      </c>
    </row>
    <row r="158" spans="56:61" ht="15" hidden="1" customHeight="1" x14ac:dyDescent="0.15">
      <c r="BD158" s="51">
        <v>49</v>
      </c>
      <c r="BE158" s="51" t="s">
        <v>66</v>
      </c>
      <c r="BF158" s="2" t="s">
        <v>122</v>
      </c>
      <c r="BG158" s="2" t="str">
        <f t="shared" si="26"/>
        <v>49：遮熱複層（Ａ6以上Ａ10未満）熱線反射3種</v>
      </c>
      <c r="BH158" s="2">
        <v>4.07</v>
      </c>
      <c r="BI158" s="2">
        <v>0.13</v>
      </c>
    </row>
    <row r="159" spans="56:61" ht="15" hidden="1" customHeight="1" x14ac:dyDescent="0.15">
      <c r="BD159" s="51">
        <v>50</v>
      </c>
      <c r="BE159" s="51" t="s">
        <v>66</v>
      </c>
      <c r="BF159" s="2" t="s">
        <v>123</v>
      </c>
      <c r="BG159" s="2" t="str">
        <f t="shared" si="26"/>
        <v>50：遮熱複層（Ａ6以上Ａ10未満）熱線吸収板2種</v>
      </c>
      <c r="BH159" s="2">
        <v>4.07</v>
      </c>
      <c r="BI159" s="2">
        <v>0.42</v>
      </c>
    </row>
    <row r="160" spans="56:61" ht="15" hidden="1" customHeight="1" x14ac:dyDescent="0.15">
      <c r="BD160" s="51">
        <v>51</v>
      </c>
      <c r="BE160" s="51" t="s">
        <v>66</v>
      </c>
      <c r="BF160" s="2" t="s">
        <v>124</v>
      </c>
      <c r="BG160" s="2" t="str">
        <f t="shared" si="26"/>
        <v>51：複層（Ａ6以上Ａ10未満）</v>
      </c>
      <c r="BH160" s="2">
        <v>4.07</v>
      </c>
      <c r="BI160" s="2">
        <v>0.63</v>
      </c>
    </row>
    <row r="161" spans="56:61" ht="15" hidden="1" customHeight="1" x14ac:dyDescent="0.15">
      <c r="BD161" s="51">
        <v>52</v>
      </c>
      <c r="BE161" s="51" t="s">
        <v>67</v>
      </c>
      <c r="BF161" s="2" t="s">
        <v>89</v>
      </c>
      <c r="BG161" s="2" t="str">
        <f t="shared" si="26"/>
        <v>52：Low-E　複層（Ａ10以上）日射取得型</v>
      </c>
      <c r="BH161" s="2">
        <v>2.91</v>
      </c>
      <c r="BI161" s="2">
        <v>0.51</v>
      </c>
    </row>
    <row r="162" spans="56:61" ht="15" hidden="1" customHeight="1" x14ac:dyDescent="0.15">
      <c r="BD162" s="51">
        <v>53</v>
      </c>
      <c r="BE162" s="51" t="s">
        <v>67</v>
      </c>
      <c r="BF162" s="2" t="s">
        <v>90</v>
      </c>
      <c r="BG162" s="2" t="str">
        <f t="shared" si="26"/>
        <v>53：Low-E　複層（Ａ10以上）日射遮蔽型</v>
      </c>
      <c r="BH162" s="2">
        <v>2.91</v>
      </c>
      <c r="BI162" s="2">
        <v>0.32</v>
      </c>
    </row>
    <row r="163" spans="56:61" ht="15" hidden="1" customHeight="1" x14ac:dyDescent="0.15">
      <c r="BD163" s="51">
        <v>54</v>
      </c>
      <c r="BE163" s="51" t="s">
        <v>67</v>
      </c>
      <c r="BF163" s="2" t="s">
        <v>125</v>
      </c>
      <c r="BG163" s="2" t="str">
        <f t="shared" si="26"/>
        <v>54：Low-E　複層（G8以上）日射取得型</v>
      </c>
      <c r="BH163" s="2">
        <v>2.91</v>
      </c>
      <c r="BI163" s="2">
        <v>0.51</v>
      </c>
    </row>
    <row r="164" spans="56:61" ht="15" hidden="1" customHeight="1" x14ac:dyDescent="0.15">
      <c r="BD164" s="51">
        <v>55</v>
      </c>
      <c r="BE164" s="51" t="s">
        <v>67</v>
      </c>
      <c r="BF164" s="2" t="s">
        <v>126</v>
      </c>
      <c r="BG164" s="2" t="str">
        <f t="shared" si="26"/>
        <v>55：Low-E　複層（G8以上）日射遮蔽型</v>
      </c>
      <c r="BH164" s="2">
        <v>2.91</v>
      </c>
      <c r="BI164" s="2">
        <v>0.32</v>
      </c>
    </row>
    <row r="165" spans="56:61" ht="15" hidden="1" customHeight="1" x14ac:dyDescent="0.15">
      <c r="BD165" s="51">
        <v>56</v>
      </c>
      <c r="BE165" s="51" t="s">
        <v>67</v>
      </c>
      <c r="BF165" s="2" t="s">
        <v>127</v>
      </c>
      <c r="BG165" s="2" t="str">
        <f t="shared" si="26"/>
        <v>56：Low-E　複層（Ａ6以上Ａ10未満）日射取得型</v>
      </c>
      <c r="BH165" s="2">
        <v>3.49</v>
      </c>
      <c r="BI165" s="2">
        <v>0.51</v>
      </c>
    </row>
    <row r="166" spans="56:61" ht="15" hidden="1" customHeight="1" x14ac:dyDescent="0.15">
      <c r="BD166" s="51">
        <v>57</v>
      </c>
      <c r="BE166" s="51" t="s">
        <v>67</v>
      </c>
      <c r="BF166" s="2" t="s">
        <v>128</v>
      </c>
      <c r="BG166" s="2" t="str">
        <f t="shared" si="26"/>
        <v>57：Low-E　複層（Ａ6以上Ａ10未満）日射遮蔽型</v>
      </c>
      <c r="BH166" s="2">
        <v>3.49</v>
      </c>
      <c r="BI166" s="2">
        <v>0.32</v>
      </c>
    </row>
    <row r="167" spans="56:61" ht="15" hidden="1" customHeight="1" x14ac:dyDescent="0.15">
      <c r="BD167" s="51">
        <v>58</v>
      </c>
      <c r="BE167" s="51" t="s">
        <v>67</v>
      </c>
      <c r="BF167" s="2" t="s">
        <v>100</v>
      </c>
      <c r="BG167" s="2" t="str">
        <f t="shared" si="26"/>
        <v>58：Low-E　複層（G4以上Ｇ8未満）日射取得型</v>
      </c>
      <c r="BH167" s="2">
        <v>3.49</v>
      </c>
      <c r="BI167" s="2">
        <v>0.51</v>
      </c>
    </row>
    <row r="168" spans="56:61" ht="15" hidden="1" customHeight="1" x14ac:dyDescent="0.15">
      <c r="BD168" s="51">
        <v>59</v>
      </c>
      <c r="BE168" s="51" t="s">
        <v>67</v>
      </c>
      <c r="BF168" s="2" t="s">
        <v>101</v>
      </c>
      <c r="BG168" s="2" t="str">
        <f t="shared" si="26"/>
        <v>59：Low-E　複層（G4以上Ｇ8未満）日射遮蔽型</v>
      </c>
      <c r="BH168" s="2">
        <v>3.49</v>
      </c>
      <c r="BI168" s="2">
        <v>0.32</v>
      </c>
    </row>
    <row r="169" spans="56:61" ht="15" hidden="1" customHeight="1" x14ac:dyDescent="0.15">
      <c r="BD169" s="51">
        <v>60</v>
      </c>
      <c r="BE169" s="51" t="s">
        <v>67</v>
      </c>
      <c r="BF169" s="2" t="s">
        <v>129</v>
      </c>
      <c r="BG169" s="2" t="str">
        <f t="shared" si="26"/>
        <v>60：遮熱複層（Ａ10以上）熱線反射1種</v>
      </c>
      <c r="BH169" s="2">
        <v>3.49</v>
      </c>
      <c r="BI169" s="2">
        <v>0.49</v>
      </c>
    </row>
    <row r="170" spans="56:61" ht="15" hidden="1" customHeight="1" x14ac:dyDescent="0.15">
      <c r="BD170" s="51">
        <v>61</v>
      </c>
      <c r="BE170" s="51" t="s">
        <v>67</v>
      </c>
      <c r="BF170" s="2" t="s">
        <v>94</v>
      </c>
      <c r="BG170" s="2" t="str">
        <f t="shared" si="26"/>
        <v>61：遮熱複層（Ａ10以上）熱線反射2種</v>
      </c>
      <c r="BH170" s="2">
        <v>3.49</v>
      </c>
      <c r="BI170" s="2">
        <v>0.3</v>
      </c>
    </row>
    <row r="171" spans="56:61" ht="15" hidden="1" customHeight="1" x14ac:dyDescent="0.15">
      <c r="BD171" s="51">
        <v>62</v>
      </c>
      <c r="BE171" s="51" t="s">
        <v>67</v>
      </c>
      <c r="BF171" s="2" t="s">
        <v>119</v>
      </c>
      <c r="BG171" s="2" t="str">
        <f t="shared" si="26"/>
        <v>62：遮熱複層（Ａ10以上）熱線反射3種</v>
      </c>
      <c r="BH171" s="2">
        <v>3.49</v>
      </c>
      <c r="BI171" s="2">
        <v>0.13</v>
      </c>
    </row>
    <row r="172" spans="56:61" ht="15" hidden="1" customHeight="1" x14ac:dyDescent="0.15">
      <c r="BD172" s="51">
        <v>63</v>
      </c>
      <c r="BE172" s="51" t="s">
        <v>67</v>
      </c>
      <c r="BF172" s="2" t="s">
        <v>96</v>
      </c>
      <c r="BG172" s="2" t="str">
        <f t="shared" si="26"/>
        <v>63：遮熱複層（Ａ10以上）熱線吸収板2種</v>
      </c>
      <c r="BH172" s="2">
        <v>3.49</v>
      </c>
      <c r="BI172" s="2">
        <v>0.42</v>
      </c>
    </row>
    <row r="173" spans="56:61" ht="15" hidden="1" customHeight="1" x14ac:dyDescent="0.15">
      <c r="BD173" s="51">
        <v>64</v>
      </c>
      <c r="BE173" s="51" t="s">
        <v>67</v>
      </c>
      <c r="BF173" s="2" t="s">
        <v>97</v>
      </c>
      <c r="BG173" s="2" t="str">
        <f t="shared" si="26"/>
        <v>64：複層（Ａ10以上）</v>
      </c>
      <c r="BH173" s="2">
        <v>3.49</v>
      </c>
      <c r="BI173" s="2">
        <v>0.63</v>
      </c>
    </row>
    <row r="174" spans="56:61" ht="15" hidden="1" customHeight="1" x14ac:dyDescent="0.15">
      <c r="BD174" s="51">
        <v>65</v>
      </c>
      <c r="BE174" s="51" t="s">
        <v>67</v>
      </c>
      <c r="BF174" s="2" t="s">
        <v>102</v>
      </c>
      <c r="BG174" s="2" t="str">
        <f t="shared" si="26"/>
        <v>65：遮熱複層（Ａ6以上Ａ10未満）熱線反射1種</v>
      </c>
      <c r="BH174" s="2">
        <v>4.07</v>
      </c>
      <c r="BI174" s="2">
        <v>0.49</v>
      </c>
    </row>
    <row r="175" spans="56:61" ht="15" hidden="1" customHeight="1" x14ac:dyDescent="0.15">
      <c r="BD175" s="51">
        <v>66</v>
      </c>
      <c r="BE175" s="51" t="s">
        <v>67</v>
      </c>
      <c r="BF175" s="2" t="s">
        <v>121</v>
      </c>
      <c r="BG175" s="2" t="str">
        <f t="shared" ref="BG175:BG203" si="27">BD175&amp;"："&amp;BF175</f>
        <v>66：遮熱複層（Ａ6以上Ａ10未満）熱線反射2種</v>
      </c>
      <c r="BH175" s="2">
        <v>4.07</v>
      </c>
      <c r="BI175" s="2">
        <v>0.3</v>
      </c>
    </row>
    <row r="176" spans="56:61" ht="15" hidden="1" customHeight="1" x14ac:dyDescent="0.15">
      <c r="BD176" s="51">
        <v>67</v>
      </c>
      <c r="BE176" s="51" t="s">
        <v>67</v>
      </c>
      <c r="BF176" s="2" t="s">
        <v>104</v>
      </c>
      <c r="BG176" s="2" t="str">
        <f t="shared" si="27"/>
        <v>67：遮熱複層（Ａ6以上Ａ10未満）熱線反射3種</v>
      </c>
      <c r="BH176" s="2">
        <v>4.07</v>
      </c>
      <c r="BI176" s="2">
        <v>0.13</v>
      </c>
    </row>
    <row r="177" spans="56:61" ht="15" hidden="1" customHeight="1" x14ac:dyDescent="0.15">
      <c r="BD177" s="51">
        <v>68</v>
      </c>
      <c r="BE177" s="51" t="s">
        <v>67</v>
      </c>
      <c r="BF177" s="2" t="s">
        <v>105</v>
      </c>
      <c r="BG177" s="2" t="str">
        <f t="shared" si="27"/>
        <v>68：遮熱複層（Ａ6以上Ａ10未満）熱線吸収板2種</v>
      </c>
      <c r="BH177" s="2">
        <v>4.07</v>
      </c>
      <c r="BI177" s="2">
        <v>0.42</v>
      </c>
    </row>
    <row r="178" spans="56:61" ht="15" hidden="1" customHeight="1" x14ac:dyDescent="0.15">
      <c r="BD178" s="51">
        <v>69</v>
      </c>
      <c r="BE178" s="51" t="s">
        <v>67</v>
      </c>
      <c r="BF178" s="2" t="s">
        <v>106</v>
      </c>
      <c r="BG178" s="2" t="str">
        <f t="shared" si="27"/>
        <v>69：複層（Ａ6以上Ａ10未満）</v>
      </c>
      <c r="BH178" s="2">
        <v>4.07</v>
      </c>
      <c r="BI178" s="2">
        <v>0.63</v>
      </c>
    </row>
    <row r="179" spans="56:61" ht="15" hidden="1" customHeight="1" x14ac:dyDescent="0.15">
      <c r="BD179" s="51">
        <v>70</v>
      </c>
      <c r="BE179" s="51" t="s">
        <v>68</v>
      </c>
      <c r="BF179" s="2" t="s">
        <v>89</v>
      </c>
      <c r="BG179" s="2" t="str">
        <f t="shared" si="27"/>
        <v>70：Low-E　複層（Ａ10以上）日射取得型</v>
      </c>
      <c r="BH179" s="2">
        <v>3.49</v>
      </c>
      <c r="BI179" s="2">
        <v>0.51</v>
      </c>
    </row>
    <row r="180" spans="56:61" ht="15" hidden="1" customHeight="1" x14ac:dyDescent="0.15">
      <c r="BD180" s="51">
        <v>71</v>
      </c>
      <c r="BE180" s="51" t="s">
        <v>68</v>
      </c>
      <c r="BF180" s="2" t="s">
        <v>90</v>
      </c>
      <c r="BG180" s="2" t="str">
        <f t="shared" si="27"/>
        <v>71：Low-E　複層（Ａ10以上）日射遮蔽型</v>
      </c>
      <c r="BH180" s="2">
        <v>3.49</v>
      </c>
      <c r="BI180" s="2">
        <v>0.32</v>
      </c>
    </row>
    <row r="181" spans="56:61" ht="15" hidden="1" customHeight="1" x14ac:dyDescent="0.15">
      <c r="BD181" s="51">
        <v>72</v>
      </c>
      <c r="BE181" s="51" t="s">
        <v>68</v>
      </c>
      <c r="BF181" s="2" t="s">
        <v>130</v>
      </c>
      <c r="BG181" s="2" t="str">
        <f t="shared" si="27"/>
        <v>72：Low-E　複層（G8以上）日射取得型</v>
      </c>
      <c r="BH181" s="2">
        <v>3.49</v>
      </c>
      <c r="BI181" s="2">
        <v>0.51</v>
      </c>
    </row>
    <row r="182" spans="56:61" ht="15" hidden="1" customHeight="1" x14ac:dyDescent="0.15">
      <c r="BD182" s="51">
        <v>73</v>
      </c>
      <c r="BE182" s="51" t="s">
        <v>68</v>
      </c>
      <c r="BF182" s="2" t="s">
        <v>126</v>
      </c>
      <c r="BG182" s="2" t="str">
        <f t="shared" si="27"/>
        <v>73：Low-E　複層（G8以上）日射遮蔽型</v>
      </c>
      <c r="BH182" s="2">
        <v>3.49</v>
      </c>
      <c r="BI182" s="2">
        <v>0.32</v>
      </c>
    </row>
    <row r="183" spans="56:61" ht="15" hidden="1" customHeight="1" x14ac:dyDescent="0.15">
      <c r="BD183" s="51">
        <v>74</v>
      </c>
      <c r="BE183" s="51" t="s">
        <v>68</v>
      </c>
      <c r="BF183" s="2" t="s">
        <v>98</v>
      </c>
      <c r="BG183" s="2" t="str">
        <f t="shared" si="27"/>
        <v>74：Low-E　複層（Ａ5以上Ａ10未満）日射取得型</v>
      </c>
      <c r="BH183" s="2">
        <v>4.07</v>
      </c>
      <c r="BI183" s="2">
        <v>0.51</v>
      </c>
    </row>
    <row r="184" spans="56:61" ht="15" hidden="1" customHeight="1" x14ac:dyDescent="0.15">
      <c r="BD184" s="51">
        <v>75</v>
      </c>
      <c r="BE184" s="51" t="s">
        <v>68</v>
      </c>
      <c r="BF184" s="2" t="s">
        <v>99</v>
      </c>
      <c r="BG184" s="2" t="str">
        <f t="shared" si="27"/>
        <v>75：Low-E　複層（Ａ5以上Ａ10未満）日射遮蔽型</v>
      </c>
      <c r="BH184" s="2">
        <v>4.07</v>
      </c>
      <c r="BI184" s="2">
        <v>0.32</v>
      </c>
    </row>
    <row r="185" spans="56:61" ht="15" hidden="1" customHeight="1" x14ac:dyDescent="0.15">
      <c r="BD185" s="51">
        <v>76</v>
      </c>
      <c r="BE185" s="51" t="s">
        <v>68</v>
      </c>
      <c r="BF185" s="2" t="s">
        <v>100</v>
      </c>
      <c r="BG185" s="2" t="str">
        <f t="shared" si="27"/>
        <v>76：Low-E　複層（G4以上Ｇ8未満）日射取得型</v>
      </c>
      <c r="BH185" s="2">
        <v>4.07</v>
      </c>
      <c r="BI185" s="2">
        <v>0.51</v>
      </c>
    </row>
    <row r="186" spans="56:61" ht="15" hidden="1" customHeight="1" x14ac:dyDescent="0.15">
      <c r="BD186" s="51">
        <v>77</v>
      </c>
      <c r="BE186" s="51" t="s">
        <v>68</v>
      </c>
      <c r="BF186" s="2" t="s">
        <v>101</v>
      </c>
      <c r="BG186" s="2" t="str">
        <f t="shared" si="27"/>
        <v>77：Low-E　複層（G4以上Ｇ8未満）日射遮蔽型</v>
      </c>
      <c r="BH186" s="2">
        <v>4.07</v>
      </c>
      <c r="BI186" s="2">
        <v>0.32</v>
      </c>
    </row>
    <row r="187" spans="56:61" ht="15" hidden="1" customHeight="1" x14ac:dyDescent="0.15">
      <c r="BD187" s="51">
        <v>78</v>
      </c>
      <c r="BE187" s="51" t="s">
        <v>68</v>
      </c>
      <c r="BF187" s="2" t="s">
        <v>129</v>
      </c>
      <c r="BG187" s="2" t="str">
        <f t="shared" si="27"/>
        <v>78：遮熱複層（Ａ10以上）熱線反射1種</v>
      </c>
      <c r="BH187" s="2">
        <v>4.07</v>
      </c>
      <c r="BI187" s="2">
        <v>0.49</v>
      </c>
    </row>
    <row r="188" spans="56:61" ht="15" hidden="1" customHeight="1" x14ac:dyDescent="0.15">
      <c r="BD188" s="51">
        <v>79</v>
      </c>
      <c r="BE188" s="51" t="s">
        <v>68</v>
      </c>
      <c r="BF188" s="2" t="s">
        <v>94</v>
      </c>
      <c r="BG188" s="2" t="str">
        <f t="shared" si="27"/>
        <v>79：遮熱複層（Ａ10以上）熱線反射2種</v>
      </c>
      <c r="BH188" s="2">
        <v>4.07</v>
      </c>
      <c r="BI188" s="2">
        <v>0.3</v>
      </c>
    </row>
    <row r="189" spans="56:61" ht="15" hidden="1" customHeight="1" x14ac:dyDescent="0.15">
      <c r="BD189" s="51">
        <v>80</v>
      </c>
      <c r="BE189" s="51" t="s">
        <v>68</v>
      </c>
      <c r="BF189" s="2" t="s">
        <v>119</v>
      </c>
      <c r="BG189" s="2" t="str">
        <f t="shared" si="27"/>
        <v>80：遮熱複層（Ａ10以上）熱線反射3種</v>
      </c>
      <c r="BH189" s="2">
        <v>4.07</v>
      </c>
      <c r="BI189" s="2">
        <v>0.13</v>
      </c>
    </row>
    <row r="190" spans="56:61" ht="15" hidden="1" customHeight="1" x14ac:dyDescent="0.15">
      <c r="BD190" s="51">
        <v>81</v>
      </c>
      <c r="BE190" s="51" t="s">
        <v>68</v>
      </c>
      <c r="BF190" s="2" t="s">
        <v>96</v>
      </c>
      <c r="BG190" s="2" t="str">
        <f t="shared" si="27"/>
        <v>81：遮熱複層（Ａ10以上）熱線吸収板2種</v>
      </c>
      <c r="BH190" s="2">
        <v>4.07</v>
      </c>
      <c r="BI190" s="2">
        <v>0.42</v>
      </c>
    </row>
    <row r="191" spans="56:61" ht="15" hidden="1" customHeight="1" x14ac:dyDescent="0.15">
      <c r="BD191" s="51">
        <v>82</v>
      </c>
      <c r="BE191" s="51" t="s">
        <v>68</v>
      </c>
      <c r="BF191" s="2" t="s">
        <v>97</v>
      </c>
      <c r="BG191" s="2" t="str">
        <f t="shared" si="27"/>
        <v>82：複層（Ａ10以上）</v>
      </c>
      <c r="BH191" s="2">
        <v>4.07</v>
      </c>
      <c r="BI191" s="2">
        <v>0.63</v>
      </c>
    </row>
    <row r="192" spans="56:61" ht="15" hidden="1" customHeight="1" x14ac:dyDescent="0.15">
      <c r="BD192" s="51">
        <v>83</v>
      </c>
      <c r="BE192" s="51" t="s">
        <v>68</v>
      </c>
      <c r="BF192" s="2" t="s">
        <v>131</v>
      </c>
      <c r="BG192" s="2" t="str">
        <f t="shared" si="27"/>
        <v>83：遮熱複層（Ａ4以上Ａ10未満）熱線反射1種</v>
      </c>
      <c r="BH192" s="2">
        <v>4.6500000000000004</v>
      </c>
      <c r="BI192" s="2">
        <v>0.49</v>
      </c>
    </row>
    <row r="193" spans="56:61" ht="15" hidden="1" customHeight="1" x14ac:dyDescent="0.15">
      <c r="BD193" s="51">
        <v>84</v>
      </c>
      <c r="BE193" s="51" t="s">
        <v>68</v>
      </c>
      <c r="BF193" s="2" t="s">
        <v>132</v>
      </c>
      <c r="BG193" s="2" t="str">
        <f t="shared" si="27"/>
        <v>84：遮熱複層（Ａ4以上Ａ10未満）熱線反射2種</v>
      </c>
      <c r="BH193" s="2">
        <v>4.6500000000000004</v>
      </c>
      <c r="BI193" s="2">
        <v>0.3</v>
      </c>
    </row>
    <row r="194" spans="56:61" ht="15" hidden="1" customHeight="1" x14ac:dyDescent="0.15">
      <c r="BD194" s="51">
        <v>85</v>
      </c>
      <c r="BE194" s="51" t="s">
        <v>68</v>
      </c>
      <c r="BF194" s="2" t="s">
        <v>133</v>
      </c>
      <c r="BG194" s="2" t="str">
        <f t="shared" si="27"/>
        <v>85：遮熱複層（Ａ4以上Ａ10未満）熱線反射3種</v>
      </c>
      <c r="BH194" s="2">
        <v>4.6500000000000004</v>
      </c>
      <c r="BI194" s="2">
        <v>0.13</v>
      </c>
    </row>
    <row r="195" spans="56:61" ht="15" hidden="1" customHeight="1" x14ac:dyDescent="0.15">
      <c r="BD195" s="51">
        <v>86</v>
      </c>
      <c r="BE195" s="51" t="s">
        <v>68</v>
      </c>
      <c r="BF195" s="2" t="s">
        <v>134</v>
      </c>
      <c r="BG195" s="2" t="str">
        <f t="shared" si="27"/>
        <v>86：遮熱複層（Ａ4以上Ａ10未満）熱線吸収板2種</v>
      </c>
      <c r="BH195" s="2">
        <v>4.6500000000000004</v>
      </c>
      <c r="BI195" s="2">
        <v>0.42</v>
      </c>
    </row>
    <row r="196" spans="56:61" ht="15" hidden="1" customHeight="1" x14ac:dyDescent="0.15">
      <c r="BD196" s="51">
        <v>87</v>
      </c>
      <c r="BE196" s="51" t="s">
        <v>68</v>
      </c>
      <c r="BF196" s="2" t="s">
        <v>135</v>
      </c>
      <c r="BG196" s="2" t="str">
        <f t="shared" si="27"/>
        <v>87：複層（Ａ4以上Ａ10未満）</v>
      </c>
      <c r="BH196" s="2">
        <v>4.6500000000000004</v>
      </c>
      <c r="BI196" s="2">
        <v>0.63</v>
      </c>
    </row>
    <row r="197" spans="56:61" ht="15" hidden="1" customHeight="1" x14ac:dyDescent="0.15">
      <c r="BD197" s="51">
        <v>88</v>
      </c>
      <c r="BE197" s="51" t="s">
        <v>68</v>
      </c>
      <c r="BF197" s="2" t="s">
        <v>136</v>
      </c>
      <c r="BG197" s="2" t="str">
        <f t="shared" si="27"/>
        <v>88：単板×2（Ａ12以上）</v>
      </c>
      <c r="BH197" s="2">
        <v>4.07</v>
      </c>
      <c r="BI197" s="2">
        <v>0.63</v>
      </c>
    </row>
    <row r="198" spans="56:61" ht="15" hidden="1" customHeight="1" x14ac:dyDescent="0.15">
      <c r="BD198" s="51">
        <v>89</v>
      </c>
      <c r="BE198" s="51" t="s">
        <v>68</v>
      </c>
      <c r="BF198" s="2" t="s">
        <v>137</v>
      </c>
      <c r="BG198" s="2" t="str">
        <f t="shared" si="27"/>
        <v>89：単板×2（Ａ6以上Ａ12未満）</v>
      </c>
      <c r="BH198" s="2">
        <v>4.6500000000000004</v>
      </c>
      <c r="BI198" s="2">
        <v>0.63</v>
      </c>
    </row>
    <row r="199" spans="56:61" ht="15" hidden="1" customHeight="1" x14ac:dyDescent="0.15">
      <c r="BD199" s="51">
        <v>90</v>
      </c>
      <c r="BE199" s="51" t="s">
        <v>68</v>
      </c>
      <c r="BF199" s="2" t="s">
        <v>138</v>
      </c>
      <c r="BG199" s="2" t="str">
        <f t="shared" si="27"/>
        <v>90：単板</v>
      </c>
      <c r="BH199" s="2">
        <v>6.51</v>
      </c>
      <c r="BI199" s="2">
        <v>0.7</v>
      </c>
    </row>
    <row r="200" spans="56:61" ht="15" hidden="1" customHeight="1" x14ac:dyDescent="0.15">
      <c r="BD200" s="51">
        <v>91</v>
      </c>
      <c r="BE200" s="51" t="s">
        <v>68</v>
      </c>
      <c r="BF200" s="2" t="s">
        <v>108</v>
      </c>
      <c r="BG200" s="2" t="str">
        <f t="shared" si="27"/>
        <v>91：熱線反射1種</v>
      </c>
      <c r="BH200" s="2">
        <v>6.51</v>
      </c>
      <c r="BI200" s="2">
        <v>0.54</v>
      </c>
    </row>
    <row r="201" spans="56:61" ht="15" hidden="1" customHeight="1" x14ac:dyDescent="0.15">
      <c r="BD201" s="51">
        <v>92</v>
      </c>
      <c r="BE201" s="51" t="s">
        <v>68</v>
      </c>
      <c r="BF201" s="2" t="s">
        <v>109</v>
      </c>
      <c r="BG201" s="2" t="str">
        <f t="shared" si="27"/>
        <v>92：熱線反射2種</v>
      </c>
      <c r="BH201" s="2">
        <v>6.51</v>
      </c>
      <c r="BI201" s="2">
        <v>0.39</v>
      </c>
    </row>
    <row r="202" spans="56:61" ht="15" hidden="1" customHeight="1" x14ac:dyDescent="0.15">
      <c r="BD202" s="51">
        <v>93</v>
      </c>
      <c r="BE202" s="51" t="s">
        <v>68</v>
      </c>
      <c r="BF202" s="2" t="s">
        <v>110</v>
      </c>
      <c r="BG202" s="2" t="str">
        <f t="shared" si="27"/>
        <v>93：熱線反射3種</v>
      </c>
      <c r="BH202" s="2">
        <v>6.51</v>
      </c>
      <c r="BI202" s="2">
        <v>0.18</v>
      </c>
    </row>
    <row r="203" spans="56:61" ht="15" hidden="1" customHeight="1" x14ac:dyDescent="0.15">
      <c r="BD203" s="51">
        <v>94</v>
      </c>
      <c r="BE203" s="51" t="s">
        <v>68</v>
      </c>
      <c r="BF203" s="2" t="s">
        <v>111</v>
      </c>
      <c r="BG203" s="2" t="str">
        <f t="shared" si="27"/>
        <v>94：熱線吸収板2種</v>
      </c>
      <c r="BH203" s="2">
        <v>6.51</v>
      </c>
      <c r="BI203" s="2">
        <v>0.5</v>
      </c>
    </row>
  </sheetData>
  <sheetProtection algorithmName="SHA-512" hashValue="IZswLx+gx2h8n/PLn/nUruMsHDW0s2gzqAf0wBhHM9+qKaWznP6zle9g4jV2OvNdgdKrRRQmZRbp6uVBJKuKJA==" saltValue="y4wLt88b8zqxQYwoWEHqyg==" spinCount="100000" sheet="1" objects="1" scenarios="1" selectLockedCells="1"/>
  <mergeCells count="707">
    <mergeCell ref="D130:R130"/>
    <mergeCell ref="S130:U130"/>
    <mergeCell ref="D131:R131"/>
    <mergeCell ref="S131:U131"/>
    <mergeCell ref="D122:R122"/>
    <mergeCell ref="AM122:AO122"/>
    <mergeCell ref="D123:R123"/>
    <mergeCell ref="AM123:AO123"/>
    <mergeCell ref="D124:R124"/>
    <mergeCell ref="D127:R127"/>
    <mergeCell ref="AM127:AO127"/>
    <mergeCell ref="S127:AB127"/>
    <mergeCell ref="AC127:AL127"/>
    <mergeCell ref="S125:AB125"/>
    <mergeCell ref="AC125:AL125"/>
    <mergeCell ref="S126:AB126"/>
    <mergeCell ref="AM116:AO116"/>
    <mergeCell ref="D117:R117"/>
    <mergeCell ref="AM117:AO117"/>
    <mergeCell ref="D121:R121"/>
    <mergeCell ref="AM121:AO121"/>
    <mergeCell ref="AP121:AR121"/>
    <mergeCell ref="AP126:AR126"/>
    <mergeCell ref="AP127:AR127"/>
    <mergeCell ref="AP122:AR122"/>
    <mergeCell ref="AP123:AR123"/>
    <mergeCell ref="AP124:AR124"/>
    <mergeCell ref="AP125:AR125"/>
    <mergeCell ref="AM126:AO126"/>
    <mergeCell ref="AM124:AO124"/>
    <mergeCell ref="D125:R125"/>
    <mergeCell ref="AC122:AL122"/>
    <mergeCell ref="S123:AB123"/>
    <mergeCell ref="AC123:AL123"/>
    <mergeCell ref="S124:AB124"/>
    <mergeCell ref="AC124:AL124"/>
    <mergeCell ref="S122:AB122"/>
    <mergeCell ref="D116:R116"/>
    <mergeCell ref="AM125:AO125"/>
    <mergeCell ref="AJ109:AL109"/>
    <mergeCell ref="AG110:AI110"/>
    <mergeCell ref="AJ110:AL110"/>
    <mergeCell ref="D115:R115"/>
    <mergeCell ref="AM115:AO115"/>
    <mergeCell ref="AJ107:AL107"/>
    <mergeCell ref="S107:AF107"/>
    <mergeCell ref="Y66:AH66"/>
    <mergeCell ref="Y67:AH67"/>
    <mergeCell ref="AN67:AS67"/>
    <mergeCell ref="U80:W80"/>
    <mergeCell ref="U81:W81"/>
    <mergeCell ref="X77:Z77"/>
    <mergeCell ref="X78:Z78"/>
    <mergeCell ref="X79:Z79"/>
    <mergeCell ref="X80:Z80"/>
    <mergeCell ref="X81:Z81"/>
    <mergeCell ref="B66:K66"/>
    <mergeCell ref="B67:K67"/>
    <mergeCell ref="Q67:V67"/>
    <mergeCell ref="B74:E75"/>
    <mergeCell ref="B76:E76"/>
    <mergeCell ref="B77:E77"/>
    <mergeCell ref="N63:P63"/>
    <mergeCell ref="AK59:AM59"/>
    <mergeCell ref="AG108:AI108"/>
    <mergeCell ref="AJ108:AL108"/>
    <mergeCell ref="Y64:AD64"/>
    <mergeCell ref="Y65:AH65"/>
    <mergeCell ref="AN64:AP64"/>
    <mergeCell ref="AN65:AP65"/>
    <mergeCell ref="AN66:AP66"/>
    <mergeCell ref="Y62:AD62"/>
    <mergeCell ref="Y63:AD63"/>
    <mergeCell ref="R77:T77"/>
    <mergeCell ref="R78:T78"/>
    <mergeCell ref="AK60:AM60"/>
    <mergeCell ref="AK61:AM61"/>
    <mergeCell ref="AK62:AM62"/>
    <mergeCell ref="U77:W77"/>
    <mergeCell ref="U78:W78"/>
    <mergeCell ref="U79:W79"/>
    <mergeCell ref="O77:Q77"/>
    <mergeCell ref="L78:N78"/>
    <mergeCell ref="L79:N79"/>
    <mergeCell ref="L80:N80"/>
    <mergeCell ref="L81:N81"/>
    <mergeCell ref="AK55:AM55"/>
    <mergeCell ref="AA55:AH55"/>
    <mergeCell ref="AH61:AJ61"/>
    <mergeCell ref="AE62:AG62"/>
    <mergeCell ref="AH62:AJ62"/>
    <mergeCell ref="AN55:AP55"/>
    <mergeCell ref="Q64:S64"/>
    <mergeCell ref="Q65:S65"/>
    <mergeCell ref="Q66:S66"/>
    <mergeCell ref="T56:V56"/>
    <mergeCell ref="Y57:AD57"/>
    <mergeCell ref="AK56:AM56"/>
    <mergeCell ref="Y58:AD58"/>
    <mergeCell ref="AE57:AG57"/>
    <mergeCell ref="AH58:AJ58"/>
    <mergeCell ref="AK58:AM58"/>
    <mergeCell ref="AE64:AG64"/>
    <mergeCell ref="AH64:AJ64"/>
    <mergeCell ref="AK64:AM64"/>
    <mergeCell ref="AK63:AM63"/>
    <mergeCell ref="AE59:AG59"/>
    <mergeCell ref="AH59:AJ59"/>
    <mergeCell ref="AE60:AG60"/>
    <mergeCell ref="AH60:AJ60"/>
    <mergeCell ref="B62:G62"/>
    <mergeCell ref="B63:G63"/>
    <mergeCell ref="B64:G64"/>
    <mergeCell ref="B65:K65"/>
    <mergeCell ref="B48:G48"/>
    <mergeCell ref="B49:K49"/>
    <mergeCell ref="N61:P61"/>
    <mergeCell ref="N62:P62"/>
    <mergeCell ref="Q51:V51"/>
    <mergeCell ref="H58:J58"/>
    <mergeCell ref="K58:M58"/>
    <mergeCell ref="H64:J64"/>
    <mergeCell ref="K64:M64"/>
    <mergeCell ref="N64:P64"/>
    <mergeCell ref="H57:J57"/>
    <mergeCell ref="K57:M57"/>
    <mergeCell ref="D55:K55"/>
    <mergeCell ref="B61:G61"/>
    <mergeCell ref="B57:G57"/>
    <mergeCell ref="B58:G58"/>
    <mergeCell ref="B59:G59"/>
    <mergeCell ref="H63:J63"/>
    <mergeCell ref="K63:M63"/>
    <mergeCell ref="H60:J60"/>
    <mergeCell ref="B30:G30"/>
    <mergeCell ref="B31:G31"/>
    <mergeCell ref="B32:G32"/>
    <mergeCell ref="B41:G41"/>
    <mergeCell ref="Q41:V41"/>
    <mergeCell ref="B42:G42"/>
    <mergeCell ref="B43:G43"/>
    <mergeCell ref="H41:J41"/>
    <mergeCell ref="K41:M41"/>
    <mergeCell ref="B33:K33"/>
    <mergeCell ref="H43:J43"/>
    <mergeCell ref="K43:M43"/>
    <mergeCell ref="T34:V34"/>
    <mergeCell ref="Q39:S39"/>
    <mergeCell ref="T39:V39"/>
    <mergeCell ref="B35:K35"/>
    <mergeCell ref="Q35:V35"/>
    <mergeCell ref="Q40:S40"/>
    <mergeCell ref="T40:V40"/>
    <mergeCell ref="T43:V43"/>
    <mergeCell ref="H30:J30"/>
    <mergeCell ref="K30:M30"/>
    <mergeCell ref="H31:J31"/>
    <mergeCell ref="K31:M31"/>
    <mergeCell ref="Y29:AD29"/>
    <mergeCell ref="B18:K18"/>
    <mergeCell ref="B19:K19"/>
    <mergeCell ref="Q19:V19"/>
    <mergeCell ref="Y25:AD25"/>
    <mergeCell ref="Y27:AD27"/>
    <mergeCell ref="AE26:AG26"/>
    <mergeCell ref="AH26:AJ26"/>
    <mergeCell ref="Q25:V25"/>
    <mergeCell ref="N28:P28"/>
    <mergeCell ref="B29:G29"/>
    <mergeCell ref="B27:G27"/>
    <mergeCell ref="B28:G28"/>
    <mergeCell ref="H29:J29"/>
    <mergeCell ref="K29:M29"/>
    <mergeCell ref="B25:G25"/>
    <mergeCell ref="B26:G26"/>
    <mergeCell ref="Y28:AD28"/>
    <mergeCell ref="H28:J28"/>
    <mergeCell ref="K28:M28"/>
    <mergeCell ref="AH28:AJ28"/>
    <mergeCell ref="Q28:S28"/>
    <mergeCell ref="Q29:S29"/>
    <mergeCell ref="B15:G15"/>
    <mergeCell ref="N24:P24"/>
    <mergeCell ref="AK16:AM16"/>
    <mergeCell ref="Y13:AD13"/>
    <mergeCell ref="Y14:AD14"/>
    <mergeCell ref="Y15:AD15"/>
    <mergeCell ref="B16:G16"/>
    <mergeCell ref="N27:P27"/>
    <mergeCell ref="H25:J25"/>
    <mergeCell ref="K25:M25"/>
    <mergeCell ref="H26:J26"/>
    <mergeCell ref="K26:M26"/>
    <mergeCell ref="H27:J27"/>
    <mergeCell ref="K27:M27"/>
    <mergeCell ref="Y26:AD26"/>
    <mergeCell ref="H15:J15"/>
    <mergeCell ref="K15:M15"/>
    <mergeCell ref="AK15:AM15"/>
    <mergeCell ref="K14:M14"/>
    <mergeCell ref="N22:V22"/>
    <mergeCell ref="Q24:S24"/>
    <mergeCell ref="T24:V24"/>
    <mergeCell ref="AK22:AS22"/>
    <mergeCell ref="Q26:S26"/>
    <mergeCell ref="Q9:V9"/>
    <mergeCell ref="Y12:AD12"/>
    <mergeCell ref="T10:V10"/>
    <mergeCell ref="Y18:AH18"/>
    <mergeCell ref="Q11:S11"/>
    <mergeCell ref="Q12:S12"/>
    <mergeCell ref="Q13:S13"/>
    <mergeCell ref="Q14:S14"/>
    <mergeCell ref="Q15:S15"/>
    <mergeCell ref="AE16:AG16"/>
    <mergeCell ref="AH16:AJ16"/>
    <mergeCell ref="AH15:AJ15"/>
    <mergeCell ref="T16:V16"/>
    <mergeCell ref="Q16:S16"/>
    <mergeCell ref="Y16:AD16"/>
    <mergeCell ref="Y17:AH17"/>
    <mergeCell ref="Q17:S17"/>
    <mergeCell ref="Q18:S18"/>
    <mergeCell ref="T17:V17"/>
    <mergeCell ref="T18:V18"/>
    <mergeCell ref="AK10:AM10"/>
    <mergeCell ref="AK23:AM23"/>
    <mergeCell ref="AK24:AM24"/>
    <mergeCell ref="N10:P10"/>
    <mergeCell ref="AE10:AG10"/>
    <mergeCell ref="AH10:AJ10"/>
    <mergeCell ref="Y10:AD10"/>
    <mergeCell ref="Y11:AD11"/>
    <mergeCell ref="AE15:AG15"/>
    <mergeCell ref="Q10:S10"/>
    <mergeCell ref="N11:P11"/>
    <mergeCell ref="N12:P12"/>
    <mergeCell ref="Y19:AH19"/>
    <mergeCell ref="H16:P16"/>
    <mergeCell ref="B17:K17"/>
    <mergeCell ref="T11:V11"/>
    <mergeCell ref="T12:V12"/>
    <mergeCell ref="T13:V13"/>
    <mergeCell ref="T14:V14"/>
    <mergeCell ref="T15:V15"/>
    <mergeCell ref="K12:M12"/>
    <mergeCell ref="H13:J13"/>
    <mergeCell ref="K13:M13"/>
    <mergeCell ref="H14:J14"/>
    <mergeCell ref="B9:G9"/>
    <mergeCell ref="AK9:AM9"/>
    <mergeCell ref="H9:J9"/>
    <mergeCell ref="K9:M9"/>
    <mergeCell ref="N9:P9"/>
    <mergeCell ref="T8:V8"/>
    <mergeCell ref="N7:P7"/>
    <mergeCell ref="N8:P8"/>
    <mergeCell ref="AQ23:AS23"/>
    <mergeCell ref="N23:P23"/>
    <mergeCell ref="AN19:AS19"/>
    <mergeCell ref="AN9:AS9"/>
    <mergeCell ref="Q7:S7"/>
    <mergeCell ref="T7:V7"/>
    <mergeCell ref="B13:G13"/>
    <mergeCell ref="B14:G14"/>
    <mergeCell ref="H11:J11"/>
    <mergeCell ref="H10:J10"/>
    <mergeCell ref="K10:M10"/>
    <mergeCell ref="B10:G10"/>
    <mergeCell ref="B11:G11"/>
    <mergeCell ref="K11:M11"/>
    <mergeCell ref="B12:G12"/>
    <mergeCell ref="H12:J12"/>
    <mergeCell ref="Q8:S8"/>
    <mergeCell ref="N13:P13"/>
    <mergeCell ref="N14:P14"/>
    <mergeCell ref="N15:P15"/>
    <mergeCell ref="AE58:AG58"/>
    <mergeCell ref="N55:P55"/>
    <mergeCell ref="N56:P56"/>
    <mergeCell ref="Q23:S23"/>
    <mergeCell ref="T23:V23"/>
    <mergeCell ref="N57:P57"/>
    <mergeCell ref="N58:P58"/>
    <mergeCell ref="N25:P25"/>
    <mergeCell ref="N41:P41"/>
    <mergeCell ref="N26:P26"/>
    <mergeCell ref="N29:P29"/>
    <mergeCell ref="N30:P30"/>
    <mergeCell ref="Q33:S33"/>
    <mergeCell ref="T31:V31"/>
    <mergeCell ref="T32:V32"/>
    <mergeCell ref="T33:V33"/>
    <mergeCell ref="N45:P45"/>
    <mergeCell ref="N46:P46"/>
    <mergeCell ref="N47:P47"/>
    <mergeCell ref="Y9:AD9"/>
    <mergeCell ref="H59:J59"/>
    <mergeCell ref="K59:M59"/>
    <mergeCell ref="N59:P59"/>
    <mergeCell ref="N60:P60"/>
    <mergeCell ref="H61:J61"/>
    <mergeCell ref="K61:M61"/>
    <mergeCell ref="H62:J62"/>
    <mergeCell ref="K62:M62"/>
    <mergeCell ref="Y61:AD61"/>
    <mergeCell ref="Y59:AD59"/>
    <mergeCell ref="Y60:AD60"/>
    <mergeCell ref="T59:V59"/>
    <mergeCell ref="T60:V60"/>
    <mergeCell ref="T61:V61"/>
    <mergeCell ref="T62:V62"/>
    <mergeCell ref="K60:M60"/>
    <mergeCell ref="N31:P31"/>
    <mergeCell ref="H32:P32"/>
    <mergeCell ref="AH41:AJ41"/>
    <mergeCell ref="AE32:AM32"/>
    <mergeCell ref="AK43:AM43"/>
    <mergeCell ref="AK44:AM44"/>
    <mergeCell ref="H44:J44"/>
    <mergeCell ref="N42:P42"/>
    <mergeCell ref="Q34:S34"/>
    <mergeCell ref="H42:J42"/>
    <mergeCell ref="K42:M42"/>
    <mergeCell ref="N43:P43"/>
    <mergeCell ref="N39:P39"/>
    <mergeCell ref="K44:M44"/>
    <mergeCell ref="N40:P40"/>
    <mergeCell ref="N44:P44"/>
    <mergeCell ref="B34:K34"/>
    <mergeCell ref="Q42:S42"/>
    <mergeCell ref="H48:P48"/>
    <mergeCell ref="AE43:AG43"/>
    <mergeCell ref="Q47:S47"/>
    <mergeCell ref="AE44:AG44"/>
    <mergeCell ref="AE45:AG45"/>
    <mergeCell ref="H45:J45"/>
    <mergeCell ref="K45:M45"/>
    <mergeCell ref="H46:J46"/>
    <mergeCell ref="K46:M46"/>
    <mergeCell ref="H47:J47"/>
    <mergeCell ref="K47:M47"/>
    <mergeCell ref="B45:G45"/>
    <mergeCell ref="B46:G46"/>
    <mergeCell ref="B47:G47"/>
    <mergeCell ref="Y45:AD45"/>
    <mergeCell ref="Y46:AD46"/>
    <mergeCell ref="Y47:AD47"/>
    <mergeCell ref="AK6:AS6"/>
    <mergeCell ref="AE11:AG11"/>
    <mergeCell ref="AH11:AJ11"/>
    <mergeCell ref="AE12:AG12"/>
    <mergeCell ref="AH12:AJ12"/>
    <mergeCell ref="AE13:AG13"/>
    <mergeCell ref="AH13:AJ13"/>
    <mergeCell ref="AE14:AG14"/>
    <mergeCell ref="AH14:AJ14"/>
    <mergeCell ref="AK11:AM11"/>
    <mergeCell ref="AK12:AM12"/>
    <mergeCell ref="AK13:AM13"/>
    <mergeCell ref="AK14:AM14"/>
    <mergeCell ref="AN8:AP8"/>
    <mergeCell ref="AQ8:AS8"/>
    <mergeCell ref="AQ7:AS7"/>
    <mergeCell ref="AK7:AM7"/>
    <mergeCell ref="AK8:AM8"/>
    <mergeCell ref="AE9:AG9"/>
    <mergeCell ref="AH9:AJ9"/>
    <mergeCell ref="AN7:AP7"/>
    <mergeCell ref="AN10:AP10"/>
    <mergeCell ref="AQ10:AS10"/>
    <mergeCell ref="AN11:AP11"/>
    <mergeCell ref="AK26:AM26"/>
    <mergeCell ref="T26:V26"/>
    <mergeCell ref="AN24:AP24"/>
    <mergeCell ref="AQ24:AS24"/>
    <mergeCell ref="AN25:AS25"/>
    <mergeCell ref="B60:G60"/>
    <mergeCell ref="B50:K50"/>
    <mergeCell ref="B51:K51"/>
    <mergeCell ref="AN26:AP26"/>
    <mergeCell ref="N38:V38"/>
    <mergeCell ref="AN29:AP29"/>
    <mergeCell ref="AE27:AG27"/>
    <mergeCell ref="AH27:AJ27"/>
    <mergeCell ref="AE28:AG28"/>
    <mergeCell ref="AE25:AG25"/>
    <mergeCell ref="AH25:AJ25"/>
    <mergeCell ref="AK25:AM25"/>
    <mergeCell ref="AH29:AJ29"/>
    <mergeCell ref="AK41:AM41"/>
    <mergeCell ref="AQ29:AS29"/>
    <mergeCell ref="AQ30:AS30"/>
    <mergeCell ref="AK30:AM30"/>
    <mergeCell ref="Q27:S27"/>
    <mergeCell ref="B44:G44"/>
    <mergeCell ref="AN16:AP16"/>
    <mergeCell ref="AQ16:AS16"/>
    <mergeCell ref="AN17:AP17"/>
    <mergeCell ref="AQ17:AS17"/>
    <mergeCell ref="AN18:AP18"/>
    <mergeCell ref="AQ18:AS18"/>
    <mergeCell ref="AQ26:AS26"/>
    <mergeCell ref="AN27:AP27"/>
    <mergeCell ref="AN28:AP28"/>
    <mergeCell ref="AQ27:AS27"/>
    <mergeCell ref="AQ28:AS28"/>
    <mergeCell ref="AN23:AP23"/>
    <mergeCell ref="AN12:AP12"/>
    <mergeCell ref="AN13:AP13"/>
    <mergeCell ref="AN14:AP14"/>
    <mergeCell ref="AN15:AP15"/>
    <mergeCell ref="AQ11:AS11"/>
    <mergeCell ref="AQ12:AS12"/>
    <mergeCell ref="AQ13:AS13"/>
    <mergeCell ref="AQ14:AS14"/>
    <mergeCell ref="AQ15:AS15"/>
    <mergeCell ref="AN30:AP30"/>
    <mergeCell ref="AN31:AP31"/>
    <mergeCell ref="AN32:AP32"/>
    <mergeCell ref="AN33:AP33"/>
    <mergeCell ref="AK38:AS38"/>
    <mergeCell ref="AE30:AG30"/>
    <mergeCell ref="AH30:AJ30"/>
    <mergeCell ref="AK27:AM27"/>
    <mergeCell ref="AK28:AM28"/>
    <mergeCell ref="AK29:AM29"/>
    <mergeCell ref="AK31:AM31"/>
    <mergeCell ref="AN35:AS35"/>
    <mergeCell ref="Q30:S30"/>
    <mergeCell ref="T27:V27"/>
    <mergeCell ref="T28:V28"/>
    <mergeCell ref="T29:V29"/>
    <mergeCell ref="T30:V30"/>
    <mergeCell ref="AE29:AG29"/>
    <mergeCell ref="Y30:AD30"/>
    <mergeCell ref="AE31:AG31"/>
    <mergeCell ref="AK48:AM48"/>
    <mergeCell ref="AE48:AG48"/>
    <mergeCell ref="AH48:AJ48"/>
    <mergeCell ref="AE46:AG46"/>
    <mergeCell ref="Y31:AD31"/>
    <mergeCell ref="Y32:AD32"/>
    <mergeCell ref="Y33:AH33"/>
    <mergeCell ref="Y34:AH34"/>
    <mergeCell ref="Y35:AH35"/>
    <mergeCell ref="Q31:S31"/>
    <mergeCell ref="Q32:S32"/>
    <mergeCell ref="T42:V42"/>
    <mergeCell ref="T44:V44"/>
    <mergeCell ref="Q43:S43"/>
    <mergeCell ref="Q44:S44"/>
    <mergeCell ref="AH31:AJ31"/>
    <mergeCell ref="Y51:AH51"/>
    <mergeCell ref="AQ31:AS31"/>
    <mergeCell ref="AQ32:AS32"/>
    <mergeCell ref="AQ33:AS33"/>
    <mergeCell ref="AN34:AP34"/>
    <mergeCell ref="AQ34:AS34"/>
    <mergeCell ref="AN40:AP40"/>
    <mergeCell ref="AQ40:AS40"/>
    <mergeCell ref="AK39:AM39"/>
    <mergeCell ref="AK40:AM40"/>
    <mergeCell ref="AN42:AP42"/>
    <mergeCell ref="AQ42:AS42"/>
    <mergeCell ref="AE42:AG42"/>
    <mergeCell ref="AN41:AS41"/>
    <mergeCell ref="Y42:AD42"/>
    <mergeCell ref="AH42:AJ42"/>
    <mergeCell ref="AK42:AM42"/>
    <mergeCell ref="AN39:AP39"/>
    <mergeCell ref="AQ39:AS39"/>
    <mergeCell ref="Y41:AD41"/>
    <mergeCell ref="AE41:AG41"/>
    <mergeCell ref="AQ47:AS47"/>
    <mergeCell ref="AQ46:AS46"/>
    <mergeCell ref="AQ45:AS45"/>
    <mergeCell ref="AQ44:AS44"/>
    <mergeCell ref="AQ43:AS43"/>
    <mergeCell ref="AH43:AJ43"/>
    <mergeCell ref="Y43:AD43"/>
    <mergeCell ref="Y44:AD44"/>
    <mergeCell ref="AK45:AM45"/>
    <mergeCell ref="AK46:AM46"/>
    <mergeCell ref="AK47:AM47"/>
    <mergeCell ref="AN43:AP43"/>
    <mergeCell ref="AN44:AP44"/>
    <mergeCell ref="AN45:AP45"/>
    <mergeCell ref="AN46:AP46"/>
    <mergeCell ref="AN47:AP47"/>
    <mergeCell ref="AH44:AJ44"/>
    <mergeCell ref="AH45:AJ45"/>
    <mergeCell ref="Q50:S50"/>
    <mergeCell ref="T45:V45"/>
    <mergeCell ref="T46:V46"/>
    <mergeCell ref="T47:V47"/>
    <mergeCell ref="AH46:AJ46"/>
    <mergeCell ref="AE47:AG47"/>
    <mergeCell ref="AH47:AJ47"/>
    <mergeCell ref="Q45:S45"/>
    <mergeCell ref="Q46:S46"/>
    <mergeCell ref="T50:V50"/>
    <mergeCell ref="Y49:AH49"/>
    <mergeCell ref="Y50:AH50"/>
    <mergeCell ref="Y48:AD48"/>
    <mergeCell ref="T48:V48"/>
    <mergeCell ref="T49:V49"/>
    <mergeCell ref="Q48:S48"/>
    <mergeCell ref="Q49:S49"/>
    <mergeCell ref="AQ62:AS62"/>
    <mergeCell ref="AQ63:AS63"/>
    <mergeCell ref="AN48:AP48"/>
    <mergeCell ref="AN49:AP49"/>
    <mergeCell ref="AN50:AP50"/>
    <mergeCell ref="AQ48:AS48"/>
    <mergeCell ref="AQ49:AS49"/>
    <mergeCell ref="AQ50:AS50"/>
    <mergeCell ref="AN57:AS57"/>
    <mergeCell ref="AN56:AP56"/>
    <mergeCell ref="AN58:AP58"/>
    <mergeCell ref="AN59:AP59"/>
    <mergeCell ref="AN60:AP60"/>
    <mergeCell ref="AN61:AP61"/>
    <mergeCell ref="AN62:AP62"/>
    <mergeCell ref="AN63:AP63"/>
    <mergeCell ref="AQ56:AS56"/>
    <mergeCell ref="AQ58:AS58"/>
    <mergeCell ref="AQ59:AS59"/>
    <mergeCell ref="AQ60:AS60"/>
    <mergeCell ref="AQ55:AS55"/>
    <mergeCell ref="AN51:AS51"/>
    <mergeCell ref="Q55:S55"/>
    <mergeCell ref="T55:V55"/>
    <mergeCell ref="AQ64:AS64"/>
    <mergeCell ref="AQ65:AS65"/>
    <mergeCell ref="AQ66:AS66"/>
    <mergeCell ref="AH57:AJ57"/>
    <mergeCell ref="AK57:AM57"/>
    <mergeCell ref="AE63:AG63"/>
    <mergeCell ref="AH63:AJ63"/>
    <mergeCell ref="AE61:AG61"/>
    <mergeCell ref="T63:V63"/>
    <mergeCell ref="T64:V64"/>
    <mergeCell ref="T65:V65"/>
    <mergeCell ref="T66:V66"/>
    <mergeCell ref="Q56:S56"/>
    <mergeCell ref="Q58:S58"/>
    <mergeCell ref="Q59:S59"/>
    <mergeCell ref="Q60:S60"/>
    <mergeCell ref="Q61:S61"/>
    <mergeCell ref="Q62:S62"/>
    <mergeCell ref="Q63:S63"/>
    <mergeCell ref="Q57:V57"/>
    <mergeCell ref="T58:V58"/>
    <mergeCell ref="AQ61:AS61"/>
    <mergeCell ref="BK75:BM75"/>
    <mergeCell ref="BF75:BH75"/>
    <mergeCell ref="O76:Q76"/>
    <mergeCell ref="D110:R110"/>
    <mergeCell ref="D111:R111"/>
    <mergeCell ref="AQ74:AS75"/>
    <mergeCell ref="AQ76:AS76"/>
    <mergeCell ref="AQ77:AS77"/>
    <mergeCell ref="AQ78:AS78"/>
    <mergeCell ref="AQ79:AS79"/>
    <mergeCell ref="AQ80:AS80"/>
    <mergeCell ref="AJ74:AP76"/>
    <mergeCell ref="AJ77:AP77"/>
    <mergeCell ref="AJ78:AP78"/>
    <mergeCell ref="AJ79:AP79"/>
    <mergeCell ref="AD76:AF76"/>
    <mergeCell ref="AG76:AI76"/>
    <mergeCell ref="BK107:BX107"/>
    <mergeCell ref="O78:Q78"/>
    <mergeCell ref="O79:Q79"/>
    <mergeCell ref="O80:Q80"/>
    <mergeCell ref="O81:Q81"/>
    <mergeCell ref="F81:H81"/>
    <mergeCell ref="D108:R108"/>
    <mergeCell ref="L77:N77"/>
    <mergeCell ref="AG107:AI107"/>
    <mergeCell ref="D107:R107"/>
    <mergeCell ref="D109:R109"/>
    <mergeCell ref="S109:AF109"/>
    <mergeCell ref="S110:AF110"/>
    <mergeCell ref="S111:AF111"/>
    <mergeCell ref="S112:AF112"/>
    <mergeCell ref="I80:K80"/>
    <mergeCell ref="I81:K81"/>
    <mergeCell ref="F79:H79"/>
    <mergeCell ref="F80:H80"/>
    <mergeCell ref="AA77:AC77"/>
    <mergeCell ref="AA78:AC78"/>
    <mergeCell ref="AA79:AC79"/>
    <mergeCell ref="AA80:AC80"/>
    <mergeCell ref="F77:H77"/>
    <mergeCell ref="F78:H78"/>
    <mergeCell ref="S108:AF108"/>
    <mergeCell ref="AB87:AS87"/>
    <mergeCell ref="B78:E78"/>
    <mergeCell ref="B79:E79"/>
    <mergeCell ref="B80:E80"/>
    <mergeCell ref="B81:E81"/>
    <mergeCell ref="B107:C107"/>
    <mergeCell ref="B108:C108"/>
    <mergeCell ref="B109:C109"/>
    <mergeCell ref="B110:C110"/>
    <mergeCell ref="B111:C111"/>
    <mergeCell ref="B112:C112"/>
    <mergeCell ref="B113:C113"/>
    <mergeCell ref="D112:R112"/>
    <mergeCell ref="AG79:AI79"/>
    <mergeCell ref="AG80:AI80"/>
    <mergeCell ref="AG81:AI81"/>
    <mergeCell ref="R79:T79"/>
    <mergeCell ref="R80:T80"/>
    <mergeCell ref="R81:T81"/>
    <mergeCell ref="AG109:AI109"/>
    <mergeCell ref="AJ111:AL111"/>
    <mergeCell ref="AG112:AI112"/>
    <mergeCell ref="AJ112:AL112"/>
    <mergeCell ref="AG113:AI113"/>
    <mergeCell ref="D113:R113"/>
    <mergeCell ref="B127:C127"/>
    <mergeCell ref="B129:C129"/>
    <mergeCell ref="B115:C115"/>
    <mergeCell ref="B116:C116"/>
    <mergeCell ref="B117:C117"/>
    <mergeCell ref="B121:C121"/>
    <mergeCell ref="B122:C122"/>
    <mergeCell ref="B123:C123"/>
    <mergeCell ref="B124:C124"/>
    <mergeCell ref="B125:C125"/>
    <mergeCell ref="D129:R129"/>
    <mergeCell ref="S129:U129"/>
    <mergeCell ref="B130:C130"/>
    <mergeCell ref="B131:C131"/>
    <mergeCell ref="BA107:BI107"/>
    <mergeCell ref="S115:AB115"/>
    <mergeCell ref="S116:AB116"/>
    <mergeCell ref="S117:AB117"/>
    <mergeCell ref="AC115:AL115"/>
    <mergeCell ref="AC116:AL116"/>
    <mergeCell ref="AC117:AL117"/>
    <mergeCell ref="AM107:AO107"/>
    <mergeCell ref="AM108:AO108"/>
    <mergeCell ref="AM109:AO109"/>
    <mergeCell ref="AM110:AO110"/>
    <mergeCell ref="AM111:AO111"/>
    <mergeCell ref="AM112:AO112"/>
    <mergeCell ref="AM113:AO113"/>
    <mergeCell ref="AP115:AR115"/>
    <mergeCell ref="AP116:AR116"/>
    <mergeCell ref="AP117:AR117"/>
    <mergeCell ref="B126:C126"/>
    <mergeCell ref="D126:R126"/>
    <mergeCell ref="AC126:AL126"/>
    <mergeCell ref="S113:AF113"/>
    <mergeCell ref="AG111:AI111"/>
    <mergeCell ref="A1:A2"/>
    <mergeCell ref="A69:A70"/>
    <mergeCell ref="A100:A101"/>
    <mergeCell ref="S121:AB121"/>
    <mergeCell ref="AC121:AL121"/>
    <mergeCell ref="AQ81:AS81"/>
    <mergeCell ref="F74:H75"/>
    <mergeCell ref="I74:K75"/>
    <mergeCell ref="L74:N75"/>
    <mergeCell ref="O74:Q75"/>
    <mergeCell ref="R74:T75"/>
    <mergeCell ref="U74:W75"/>
    <mergeCell ref="X74:Z75"/>
    <mergeCell ref="AA74:AC75"/>
    <mergeCell ref="AD74:AF75"/>
    <mergeCell ref="AG74:AI75"/>
    <mergeCell ref="F76:H76"/>
    <mergeCell ref="I76:K76"/>
    <mergeCell ref="L76:N76"/>
    <mergeCell ref="AJ113:AL113"/>
    <mergeCell ref="R76:T76"/>
    <mergeCell ref="U76:W76"/>
    <mergeCell ref="X76:Z76"/>
    <mergeCell ref="AA76:AC76"/>
    <mergeCell ref="N6:V6"/>
    <mergeCell ref="D6:K8"/>
    <mergeCell ref="AA6:AH8"/>
    <mergeCell ref="D22:K24"/>
    <mergeCell ref="AA22:AH24"/>
    <mergeCell ref="D38:K40"/>
    <mergeCell ref="AA38:AH40"/>
    <mergeCell ref="AX115:AY115"/>
    <mergeCell ref="B1:V2"/>
    <mergeCell ref="B69:V70"/>
    <mergeCell ref="B100:V101"/>
    <mergeCell ref="I77:K77"/>
    <mergeCell ref="I78:K78"/>
    <mergeCell ref="I79:K79"/>
    <mergeCell ref="AJ80:AP80"/>
    <mergeCell ref="AJ81:AP81"/>
    <mergeCell ref="AA81:AC81"/>
    <mergeCell ref="AD77:AF77"/>
    <mergeCell ref="AD78:AF78"/>
    <mergeCell ref="AD79:AF79"/>
    <mergeCell ref="AD80:AF80"/>
    <mergeCell ref="AD81:AF81"/>
    <mergeCell ref="AG77:AI77"/>
    <mergeCell ref="AG78:AI78"/>
  </mergeCells>
  <phoneticPr fontId="2"/>
  <conditionalFormatting sqref="F77:F81 I77:I81 L77:L81 O77:O81 R77:R81 U77:U81 X77:X81 AA77:AA81 AD77:AD81 AJ77:AJ81">
    <cfRule type="expression" dxfId="14" priority="15">
      <formula>#REF!=TRUE</formula>
    </cfRule>
  </conditionalFormatting>
  <conditionalFormatting sqref="AQ10:AS18 AQ8:AS8">
    <cfRule type="expression" dxfId="13" priority="14">
      <formula>$AQ$8=0</formula>
    </cfRule>
  </conditionalFormatting>
  <conditionalFormatting sqref="AN8:AP8 AN10:AP18">
    <cfRule type="expression" dxfId="12" priority="13">
      <formula>$AN$8=0</formula>
    </cfRule>
  </conditionalFormatting>
  <conditionalFormatting sqref="Q26:S34 Q24:S24">
    <cfRule type="expression" dxfId="11" priority="12">
      <formula>$Q$24=0</formula>
    </cfRule>
  </conditionalFormatting>
  <conditionalFormatting sqref="T24:V24 T26:V34">
    <cfRule type="expression" dxfId="10" priority="11">
      <formula>$T$24=0</formula>
    </cfRule>
  </conditionalFormatting>
  <conditionalFormatting sqref="AN24:AP24 AN26:AP34">
    <cfRule type="expression" dxfId="9" priority="10">
      <formula>$AN$24=0</formula>
    </cfRule>
  </conditionalFormatting>
  <conditionalFormatting sqref="AQ24:AS24 AQ26:AS34">
    <cfRule type="expression" dxfId="8" priority="9">
      <formula>$AQ$24=0</formula>
    </cfRule>
  </conditionalFormatting>
  <conditionalFormatting sqref="Q40:S40 Q42:S50">
    <cfRule type="expression" dxfId="7" priority="8">
      <formula>$Q$40=0</formula>
    </cfRule>
  </conditionalFormatting>
  <conditionalFormatting sqref="T40:V40 T42:V50">
    <cfRule type="expression" dxfId="6" priority="7">
      <formula>$T$40=0</formula>
    </cfRule>
  </conditionalFormatting>
  <conditionalFormatting sqref="AN40:AP40 AN42:AP50">
    <cfRule type="expression" dxfId="5" priority="6">
      <formula>$AN$40=0</formula>
    </cfRule>
  </conditionalFormatting>
  <conditionalFormatting sqref="AQ40:AS40 AQ42:AS50">
    <cfRule type="expression" dxfId="4" priority="5">
      <formula>$AQ$40=0</formula>
    </cfRule>
  </conditionalFormatting>
  <conditionalFormatting sqref="Q56:S56 Q58:S66">
    <cfRule type="expression" dxfId="3" priority="4">
      <formula>$Q$56=0</formula>
    </cfRule>
  </conditionalFormatting>
  <conditionalFormatting sqref="T56:V56 T58:V66">
    <cfRule type="expression" dxfId="2" priority="3">
      <formula>$T$56=0</formula>
    </cfRule>
  </conditionalFormatting>
  <conditionalFormatting sqref="AN56:AP56 AN58:AP66">
    <cfRule type="expression" dxfId="1" priority="2">
      <formula>$AN$56=0</formula>
    </cfRule>
  </conditionalFormatting>
  <conditionalFormatting sqref="AQ56:AS56 AQ58:AS66">
    <cfRule type="expression" dxfId="0" priority="1">
      <formula>$AQ$56=0</formula>
    </cfRule>
  </conditionalFormatting>
  <dataValidations count="23">
    <dataValidation imeMode="hiragana" allowBlank="1" showInputMessage="1" showErrorMessage="1" sqref="B11:G15 B77:E81 Y27:AD31 D122:AL127 B43:G47 D130:R131 Y11:AD15 B27:G31 Y43:AD47 D55:K55 AA55:AH55 Y59:AD63 B59:G63"/>
    <dataValidation imeMode="off" allowBlank="1" showInputMessage="1" showErrorMessage="1" sqref="AN8 T42 AQ32 T10 T8 AQ8 AQ16 Q40 Q26 T32 AQ40 AQ26 AQ24 T26 T16 T48 AQ42 T40 Q10 T24 AQ10 AN26 Q8 Q32 AQ48 Q16 Q42 AN16 AN10 Q24 Q48 AN42 AN48 AN24 AN32 AN40"/>
    <dataValidation type="list" imeMode="off" allowBlank="1" showInputMessage="1" showErrorMessage="1" sqref="N43:N47 N11:N15 N27:N31 AK11:AK15 AK27:AK31 AK43:AK47 N59:N63 AK59:AK63">
      <formula1>"一般部,熱橋部,両方"</formula1>
    </dataValidation>
    <dataValidation type="list" allowBlank="1" showInputMessage="1" showErrorMessage="1" sqref="AK6">
      <formula1>$AX$10:$AX$12</formula1>
    </dataValidation>
    <dataValidation type="list" allowBlank="1" showInputMessage="1" showErrorMessage="1" sqref="N22">
      <formula1>$AX$15:$AX$17</formula1>
    </dataValidation>
    <dataValidation type="list" allowBlank="1" showInputMessage="1" showErrorMessage="1" sqref="AK22">
      <formula1>$AX$20:$AX$22</formula1>
    </dataValidation>
    <dataValidation type="list" allowBlank="1" showInputMessage="1" showErrorMessage="1" sqref="N38">
      <formula1>$AX$25:$AX$31</formula1>
    </dataValidation>
    <dataValidation type="list" allowBlank="1" showInputMessage="1" showErrorMessage="1" sqref="AK38">
      <formula1>$AX$34:$AX$40</formula1>
    </dataValidation>
    <dataValidation type="list" allowBlank="1" showInputMessage="1" showErrorMessage="1" sqref="H16 H32">
      <formula1>$BD$7:$BD$9</formula1>
    </dataValidation>
    <dataValidation type="list" allowBlank="1" showInputMessage="1" showErrorMessage="1" sqref="AE32">
      <formula1>$BD$12:$BD$14</formula1>
    </dataValidation>
    <dataValidation type="list" allowBlank="1" showInputMessage="1" showErrorMessage="1" sqref="H48">
      <formula1>$BD$17:$BD$19</formula1>
    </dataValidation>
    <dataValidation type="list" allowBlank="1" showInputMessage="1" showErrorMessage="1" sqref="D108:R113">
      <formula1>$BA$109:$BA$112</formula1>
    </dataValidation>
    <dataValidation type="list" allowBlank="1" showInputMessage="1" showErrorMessage="1" sqref="S108:T113 S116:U117">
      <formula1>INDIRECT(AU108)</formula1>
    </dataValidation>
    <dataValidation type="list" allowBlank="1" showInputMessage="1" showErrorMessage="1" sqref="X108:AC113">
      <formula1>INDIRECT(BD116)</formula1>
    </dataValidation>
    <dataValidation type="list" allowBlank="1" showInputMessage="1" showErrorMessage="1" sqref="D116:R117">
      <formula1>$BK$109:$BK$112</formula1>
    </dataValidation>
    <dataValidation type="list" allowBlank="1" showInputMessage="1" showErrorMessage="1" sqref="AC116:AC117 AD117">
      <formula1>INDIRECT(AV116)</formula1>
    </dataValidation>
    <dataValidation type="list" allowBlank="1" showInputMessage="1" showErrorMessage="1" sqref="AD108:AF108">
      <formula1>INDIRECT(BF106)</formula1>
    </dataValidation>
    <dataValidation type="list" allowBlank="1" showInputMessage="1" showErrorMessage="1" sqref="AD109:AF113">
      <formula1>INDIRECT(BJ107)</formula1>
    </dataValidation>
    <dataValidation type="list" allowBlank="1" showInputMessage="1" showErrorMessage="1" sqref="V108:W113 U111:U113 U108">
      <formula1>INDIRECT(BA115)</formula1>
    </dataValidation>
    <dataValidation type="list" allowBlank="1" showInputMessage="1" showErrorMessage="1" sqref="U109:U110">
      <formula1>INDIRECT(AW116)</formula1>
    </dataValidation>
    <dataValidation type="list" allowBlank="1" showInputMessage="1" showErrorMessage="1" sqref="V116:AB117">
      <formula1>INDIRECT(BB116)</formula1>
    </dataValidation>
    <dataValidation type="list" allowBlank="1" showInputMessage="1" showErrorMessage="1" sqref="AE117:AL117">
      <formula1>INDIRECT(BB117)</formula1>
    </dataValidation>
    <dataValidation imeMode="halfAlpha" allowBlank="1" showInputMessage="1" showErrorMessage="1" sqref="F77:AF81 AN64:AS64 Q56:S56 Q56:V56 Q58:V58 Q64:V64 H59:M63 AE59:AJ63 AN56:AS56 AN58:AS58 AM122:AR127 S130:U131 H43:M47 AE43:AJ47 H27:M31 AE27:AJ31 H11:M15 AE11:AJ15"/>
  </dataValidations>
  <pageMargins left="0.59055118110236227" right="0" top="0.59055118110236227" bottom="0.59055118110236227" header="0.31496062992125984" footer="0.39370078740157483"/>
  <pageSetup paperSize="9" scale="60" orientation="portrait" r:id="rId1"/>
  <headerFooter>
    <oddHeader>&amp;Rver.1.0　</oddHeader>
    <oddFooter>&amp;CAICHI BUILDING HOUSING CENTER&amp;R簡略計算法①</oddFooter>
  </headerFooter>
  <rowBreaks count="1" manualBreakCount="1">
    <brk id="68" max="44" man="1"/>
  </rowBreaks>
  <colBreaks count="1" manualBreakCount="1">
    <brk id="46"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H260"/>
  <sheetViews>
    <sheetView showGridLines="0" zoomScale="90" zoomScaleNormal="90" zoomScaleSheetLayoutView="100" workbookViewId="0">
      <selection activeCell="D7" sqref="D7:K7"/>
    </sheetView>
  </sheetViews>
  <sheetFormatPr defaultColWidth="0" defaultRowHeight="15" customHeight="1" zeroHeight="1" x14ac:dyDescent="0.15"/>
  <cols>
    <col min="1" max="46" width="3.5" style="5" customWidth="1"/>
    <col min="47" max="60" width="0" style="5" hidden="1" customWidth="1"/>
    <col min="61" max="16384" width="9" style="5" hidden="1"/>
  </cols>
  <sheetData>
    <row r="1" spans="1:60" s="2" customFormat="1" ht="20.100000000000001" customHeight="1" x14ac:dyDescent="0.15">
      <c r="A1" s="119" t="s">
        <v>221</v>
      </c>
      <c r="B1" s="97" t="s">
        <v>212</v>
      </c>
      <c r="C1" s="97"/>
      <c r="D1" s="97"/>
      <c r="E1" s="97"/>
      <c r="F1" s="97"/>
      <c r="G1" s="97"/>
      <c r="H1" s="97"/>
      <c r="I1" s="97"/>
      <c r="J1" s="97"/>
      <c r="K1" s="97"/>
      <c r="L1" s="97"/>
      <c r="M1" s="97"/>
      <c r="N1" s="97"/>
      <c r="O1" s="97"/>
      <c r="P1" s="97"/>
      <c r="Q1" s="97"/>
      <c r="R1" s="97"/>
      <c r="S1" s="97"/>
      <c r="T1" s="97"/>
      <c r="U1" s="97"/>
      <c r="V1" s="97"/>
      <c r="W1" s="1"/>
      <c r="X1" s="1"/>
      <c r="AA1" s="13" t="s">
        <v>208</v>
      </c>
      <c r="AS1" s="4"/>
      <c r="AT1" s="4"/>
      <c r="AU1" s="4"/>
      <c r="AV1" s="4"/>
      <c r="AW1" s="4"/>
      <c r="AX1" s="4"/>
      <c r="AY1" s="4"/>
      <c r="AZ1" s="4"/>
      <c r="BA1" s="4"/>
      <c r="BB1" s="4"/>
      <c r="BC1" s="4"/>
      <c r="BD1" s="4"/>
      <c r="BE1" s="4"/>
      <c r="BF1" s="4"/>
      <c r="BG1" s="4"/>
      <c r="BH1" s="4"/>
    </row>
    <row r="2" spans="1:60" s="2" customFormat="1" ht="20.100000000000001" customHeight="1" x14ac:dyDescent="0.15">
      <c r="A2" s="119"/>
      <c r="B2" s="97"/>
      <c r="C2" s="97"/>
      <c r="D2" s="97"/>
      <c r="E2" s="97"/>
      <c r="F2" s="97"/>
      <c r="G2" s="97"/>
      <c r="H2" s="97"/>
      <c r="I2" s="97"/>
      <c r="J2" s="97"/>
      <c r="K2" s="97"/>
      <c r="L2" s="97"/>
      <c r="M2" s="97"/>
      <c r="N2" s="97"/>
      <c r="O2" s="97"/>
      <c r="P2" s="97"/>
      <c r="Q2" s="97"/>
      <c r="R2" s="97"/>
      <c r="S2" s="97"/>
      <c r="T2" s="97"/>
      <c r="U2" s="97"/>
      <c r="V2" s="97"/>
      <c r="W2" s="1"/>
      <c r="X2" s="1"/>
      <c r="AA2" s="13" t="s">
        <v>235</v>
      </c>
      <c r="AS2" s="4"/>
      <c r="AT2" s="4"/>
      <c r="AU2" s="4"/>
      <c r="AV2" s="4"/>
      <c r="AW2" s="4"/>
      <c r="AX2" s="4"/>
      <c r="AY2" s="4"/>
      <c r="AZ2" s="4"/>
      <c r="BA2" s="4"/>
      <c r="BB2" s="4"/>
      <c r="BC2" s="4"/>
      <c r="BD2" s="4"/>
      <c r="BE2" s="4"/>
      <c r="BF2" s="4"/>
      <c r="BG2" s="4"/>
      <c r="BH2" s="4"/>
    </row>
    <row r="3" spans="1:60" s="2" customFormat="1" ht="20.100000000000001" customHeight="1" x14ac:dyDescent="0.15">
      <c r="B3" s="1"/>
      <c r="C3" s="54" t="s">
        <v>222</v>
      </c>
      <c r="D3" s="1"/>
      <c r="E3" s="1"/>
      <c r="F3" s="1"/>
      <c r="G3" s="1"/>
      <c r="H3" s="1"/>
      <c r="I3" s="1"/>
      <c r="J3" s="1"/>
      <c r="K3" s="1"/>
      <c r="L3" s="1"/>
      <c r="M3" s="1"/>
      <c r="N3" s="1"/>
      <c r="O3" s="1"/>
      <c r="P3" s="1"/>
      <c r="R3" s="1"/>
      <c r="S3" s="1"/>
      <c r="T3" s="1"/>
      <c r="U3" s="1"/>
      <c r="V3" s="1"/>
      <c r="W3" s="1"/>
      <c r="X3" s="1"/>
      <c r="AA3" s="13" t="s">
        <v>143</v>
      </c>
      <c r="AS3" s="4"/>
      <c r="AT3" s="4"/>
      <c r="AU3" s="4"/>
      <c r="AV3" s="4"/>
      <c r="AW3" s="4"/>
      <c r="AX3" s="4"/>
      <c r="AY3" s="4"/>
      <c r="AZ3" s="4"/>
      <c r="BA3" s="4"/>
      <c r="BB3" s="4"/>
      <c r="BC3" s="4"/>
      <c r="BD3" s="4"/>
      <c r="BE3" s="4"/>
      <c r="BF3" s="4"/>
      <c r="BG3" s="4"/>
      <c r="BH3" s="4"/>
    </row>
    <row r="4" spans="1:60" s="2" customFormat="1" ht="20.100000000000001" customHeight="1" x14ac:dyDescent="0.15">
      <c r="B4" s="1"/>
      <c r="D4" s="52" t="s">
        <v>225</v>
      </c>
      <c r="E4" s="55" t="s">
        <v>220</v>
      </c>
      <c r="F4" s="1"/>
      <c r="G4" s="1"/>
      <c r="H4" s="1"/>
      <c r="I4" s="1"/>
      <c r="J4" s="1"/>
      <c r="K4" s="1"/>
      <c r="L4" s="1"/>
      <c r="M4" s="1"/>
      <c r="N4" s="53" t="s">
        <v>224</v>
      </c>
      <c r="O4" s="55" t="s">
        <v>219</v>
      </c>
      <c r="P4" s="1"/>
      <c r="R4" s="1"/>
      <c r="S4" s="1"/>
      <c r="T4" s="1"/>
      <c r="U4" s="1"/>
      <c r="V4" s="1"/>
      <c r="W4" s="1"/>
      <c r="X4" s="1"/>
      <c r="Y4" s="13"/>
      <c r="AS4" s="4"/>
      <c r="AT4" s="4"/>
      <c r="AU4" s="4"/>
      <c r="AV4" s="4"/>
      <c r="AW4" s="4"/>
      <c r="AX4" s="4"/>
      <c r="AY4" s="4"/>
      <c r="AZ4" s="4"/>
      <c r="BA4" s="4"/>
      <c r="BB4" s="4"/>
      <c r="BC4" s="4"/>
      <c r="BD4" s="4"/>
      <c r="BE4" s="4"/>
      <c r="BF4" s="4"/>
      <c r="BG4" s="4"/>
      <c r="BH4" s="4"/>
    </row>
    <row r="5" spans="1:60" ht="20.100000000000001" customHeight="1" thickBot="1" x14ac:dyDescent="0.2">
      <c r="A5" s="3"/>
      <c r="B5" s="3"/>
      <c r="C5" s="3"/>
      <c r="D5" s="3"/>
      <c r="E5" s="3"/>
      <c r="F5" s="3"/>
      <c r="G5" s="3"/>
      <c r="H5" s="3"/>
      <c r="I5" s="3"/>
      <c r="J5" s="3"/>
      <c r="K5" s="3"/>
      <c r="L5" s="3"/>
      <c r="M5" s="3"/>
      <c r="N5" s="3"/>
      <c r="O5" s="3"/>
      <c r="P5" s="3"/>
      <c r="Q5" s="3"/>
      <c r="R5" s="3"/>
      <c r="S5" s="3"/>
      <c r="T5" s="3"/>
      <c r="U5" s="3"/>
      <c r="V5" s="3"/>
      <c r="Y5" s="3"/>
      <c r="Z5" s="3"/>
      <c r="AA5" s="3"/>
      <c r="AB5" s="3"/>
      <c r="AC5" s="3"/>
      <c r="AD5" s="3"/>
      <c r="AE5" s="3"/>
      <c r="AF5" s="3"/>
      <c r="AG5" s="3"/>
      <c r="AH5" s="3"/>
      <c r="AI5" s="3"/>
      <c r="AJ5" s="3"/>
      <c r="AK5" s="3"/>
      <c r="AL5" s="3"/>
      <c r="AM5" s="3"/>
      <c r="AN5" s="3"/>
      <c r="AO5" s="3"/>
      <c r="AP5" s="3"/>
      <c r="AQ5" s="3"/>
      <c r="AR5" s="3"/>
      <c r="AS5" s="3"/>
    </row>
    <row r="6" spans="1:60" ht="20.100000000000001" customHeight="1" x14ac:dyDescent="0.15">
      <c r="A6" s="3"/>
      <c r="B6" s="56"/>
      <c r="C6" s="21"/>
      <c r="D6" s="57"/>
      <c r="E6" s="57"/>
      <c r="F6" s="57"/>
      <c r="G6" s="57"/>
      <c r="H6" s="57"/>
      <c r="I6" s="57"/>
      <c r="J6" s="57"/>
      <c r="K6" s="57"/>
      <c r="L6" s="57"/>
      <c r="M6" s="57"/>
      <c r="N6" s="62" t="s">
        <v>234</v>
      </c>
      <c r="O6" s="62"/>
      <c r="P6" s="62"/>
      <c r="Q6" s="62"/>
      <c r="R6" s="62"/>
      <c r="S6" s="62"/>
      <c r="T6" s="62"/>
      <c r="U6" s="62"/>
      <c r="V6" s="63"/>
      <c r="Y6" s="56"/>
      <c r="Z6" s="21"/>
      <c r="AA6" s="57"/>
      <c r="AB6" s="57"/>
      <c r="AC6" s="57"/>
      <c r="AD6" s="57"/>
      <c r="AE6" s="57"/>
      <c r="AF6" s="57"/>
      <c r="AG6" s="57"/>
      <c r="AH6" s="57"/>
      <c r="AI6" s="57"/>
      <c r="AJ6" s="57"/>
      <c r="AK6" s="62" t="s">
        <v>234</v>
      </c>
      <c r="AL6" s="62"/>
      <c r="AM6" s="62"/>
      <c r="AN6" s="62"/>
      <c r="AO6" s="62"/>
      <c r="AP6" s="62"/>
      <c r="AQ6" s="62"/>
      <c r="AR6" s="62"/>
      <c r="AS6" s="63"/>
    </row>
    <row r="7" spans="1:60" ht="20.100000000000001" customHeight="1" x14ac:dyDescent="0.15">
      <c r="A7" s="3"/>
      <c r="B7" s="58"/>
      <c r="C7" s="59" t="s">
        <v>227</v>
      </c>
      <c r="D7" s="270"/>
      <c r="E7" s="270"/>
      <c r="F7" s="270"/>
      <c r="G7" s="270"/>
      <c r="H7" s="270"/>
      <c r="I7" s="270"/>
      <c r="J7" s="270"/>
      <c r="K7" s="270"/>
      <c r="L7" s="59" t="s">
        <v>228</v>
      </c>
      <c r="M7" s="59"/>
      <c r="N7" s="178" t="s">
        <v>8</v>
      </c>
      <c r="O7" s="177"/>
      <c r="P7" s="227"/>
      <c r="Q7" s="177" t="s">
        <v>7</v>
      </c>
      <c r="R7" s="177"/>
      <c r="S7" s="177"/>
      <c r="T7" s="178" t="s">
        <v>6</v>
      </c>
      <c r="U7" s="177"/>
      <c r="V7" s="179"/>
      <c r="Y7" s="58"/>
      <c r="Z7" s="59" t="s">
        <v>227</v>
      </c>
      <c r="AA7" s="270"/>
      <c r="AB7" s="270"/>
      <c r="AC7" s="270"/>
      <c r="AD7" s="270"/>
      <c r="AE7" s="270"/>
      <c r="AF7" s="270"/>
      <c r="AG7" s="270"/>
      <c r="AH7" s="270"/>
      <c r="AI7" s="59" t="s">
        <v>228</v>
      </c>
      <c r="AJ7" s="59"/>
      <c r="AK7" s="178" t="s">
        <v>8</v>
      </c>
      <c r="AL7" s="177"/>
      <c r="AM7" s="227"/>
      <c r="AN7" s="177" t="s">
        <v>7</v>
      </c>
      <c r="AO7" s="177"/>
      <c r="AP7" s="177"/>
      <c r="AQ7" s="178" t="s">
        <v>6</v>
      </c>
      <c r="AR7" s="177"/>
      <c r="AS7" s="179"/>
    </row>
    <row r="8" spans="1:60" ht="20.100000000000001" customHeight="1" x14ac:dyDescent="0.15">
      <c r="A8" s="3"/>
      <c r="B8" s="60"/>
      <c r="C8" s="61"/>
      <c r="D8" s="61"/>
      <c r="E8" s="61"/>
      <c r="F8" s="61"/>
      <c r="G8" s="61"/>
      <c r="H8" s="61"/>
      <c r="I8" s="61"/>
      <c r="J8" s="61"/>
      <c r="K8" s="61"/>
      <c r="L8" s="61"/>
      <c r="M8" s="61"/>
      <c r="N8" s="228" t="s">
        <v>5</v>
      </c>
      <c r="O8" s="229"/>
      <c r="P8" s="230"/>
      <c r="Q8" s="200"/>
      <c r="R8" s="201"/>
      <c r="S8" s="201"/>
      <c r="T8" s="200"/>
      <c r="U8" s="201"/>
      <c r="V8" s="208"/>
      <c r="Y8" s="60"/>
      <c r="Z8" s="61"/>
      <c r="AA8" s="61"/>
      <c r="AB8" s="61"/>
      <c r="AC8" s="61"/>
      <c r="AD8" s="61"/>
      <c r="AE8" s="61"/>
      <c r="AF8" s="61"/>
      <c r="AG8" s="61"/>
      <c r="AH8" s="61"/>
      <c r="AI8" s="61"/>
      <c r="AJ8" s="61"/>
      <c r="AK8" s="228" t="s">
        <v>5</v>
      </c>
      <c r="AL8" s="229"/>
      <c r="AM8" s="230"/>
      <c r="AN8" s="200"/>
      <c r="AO8" s="201"/>
      <c r="AP8" s="201"/>
      <c r="AQ8" s="200"/>
      <c r="AR8" s="201"/>
      <c r="AS8" s="208"/>
    </row>
    <row r="9" spans="1:60" ht="30" customHeight="1" thickBot="1" x14ac:dyDescent="0.2">
      <c r="A9" s="3"/>
      <c r="B9" s="239" t="s">
        <v>226</v>
      </c>
      <c r="C9" s="240"/>
      <c r="D9" s="240"/>
      <c r="E9" s="240"/>
      <c r="F9" s="240"/>
      <c r="G9" s="241"/>
      <c r="H9" s="188" t="s">
        <v>0</v>
      </c>
      <c r="I9" s="189"/>
      <c r="J9" s="190"/>
      <c r="K9" s="188" t="s">
        <v>48</v>
      </c>
      <c r="L9" s="189"/>
      <c r="M9" s="190"/>
      <c r="N9" s="188" t="s">
        <v>11</v>
      </c>
      <c r="O9" s="189"/>
      <c r="P9" s="190"/>
      <c r="Q9" s="170" t="s">
        <v>49</v>
      </c>
      <c r="R9" s="170"/>
      <c r="S9" s="170"/>
      <c r="T9" s="170"/>
      <c r="U9" s="170"/>
      <c r="V9" s="162"/>
      <c r="Y9" s="239" t="s">
        <v>226</v>
      </c>
      <c r="Z9" s="240"/>
      <c r="AA9" s="240"/>
      <c r="AB9" s="240"/>
      <c r="AC9" s="240"/>
      <c r="AD9" s="241"/>
      <c r="AE9" s="188" t="s">
        <v>0</v>
      </c>
      <c r="AF9" s="189"/>
      <c r="AG9" s="190"/>
      <c r="AH9" s="188" t="s">
        <v>48</v>
      </c>
      <c r="AI9" s="189"/>
      <c r="AJ9" s="190"/>
      <c r="AK9" s="188" t="s">
        <v>11</v>
      </c>
      <c r="AL9" s="189"/>
      <c r="AM9" s="190"/>
      <c r="AN9" s="170" t="s">
        <v>49</v>
      </c>
      <c r="AO9" s="170"/>
      <c r="AP9" s="170"/>
      <c r="AQ9" s="170"/>
      <c r="AR9" s="170"/>
      <c r="AS9" s="162"/>
    </row>
    <row r="10" spans="1:60" ht="20.100000000000001" customHeight="1" x14ac:dyDescent="0.15">
      <c r="A10" s="3"/>
      <c r="B10" s="237" t="s">
        <v>31</v>
      </c>
      <c r="C10" s="238"/>
      <c r="D10" s="238"/>
      <c r="E10" s="238"/>
      <c r="F10" s="238"/>
      <c r="G10" s="238"/>
      <c r="H10" s="234" t="s">
        <v>4</v>
      </c>
      <c r="I10" s="235"/>
      <c r="J10" s="236"/>
      <c r="K10" s="234" t="s">
        <v>4</v>
      </c>
      <c r="L10" s="235"/>
      <c r="M10" s="236"/>
      <c r="N10" s="234" t="s">
        <v>4</v>
      </c>
      <c r="O10" s="235"/>
      <c r="P10" s="236"/>
      <c r="Q10" s="202"/>
      <c r="R10" s="203"/>
      <c r="S10" s="203"/>
      <c r="T10" s="202"/>
      <c r="U10" s="203"/>
      <c r="V10" s="204"/>
      <c r="Y10" s="237" t="s">
        <v>31</v>
      </c>
      <c r="Z10" s="238"/>
      <c r="AA10" s="238"/>
      <c r="AB10" s="238"/>
      <c r="AC10" s="238"/>
      <c r="AD10" s="238"/>
      <c r="AE10" s="234" t="s">
        <v>4</v>
      </c>
      <c r="AF10" s="235"/>
      <c r="AG10" s="236"/>
      <c r="AH10" s="234" t="s">
        <v>4</v>
      </c>
      <c r="AI10" s="235"/>
      <c r="AJ10" s="236"/>
      <c r="AK10" s="234" t="s">
        <v>4</v>
      </c>
      <c r="AL10" s="235"/>
      <c r="AM10" s="236"/>
      <c r="AN10" s="202"/>
      <c r="AO10" s="203"/>
      <c r="AP10" s="203"/>
      <c r="AQ10" s="202"/>
      <c r="AR10" s="203"/>
      <c r="AS10" s="204"/>
    </row>
    <row r="11" spans="1:60" ht="20.100000000000001" customHeight="1" x14ac:dyDescent="0.15">
      <c r="A11" s="3"/>
      <c r="B11" s="217"/>
      <c r="C11" s="218"/>
      <c r="D11" s="218"/>
      <c r="E11" s="218"/>
      <c r="F11" s="218"/>
      <c r="G11" s="218"/>
      <c r="H11" s="191"/>
      <c r="I11" s="192"/>
      <c r="J11" s="193"/>
      <c r="K11" s="194"/>
      <c r="L11" s="195"/>
      <c r="M11" s="196"/>
      <c r="N11" s="219"/>
      <c r="O11" s="220"/>
      <c r="P11" s="221"/>
      <c r="Q11" s="197" t="str">
        <f>IF(AND(SUM(H11:M11)&gt;0,ISBLANK(N11)),"熱橋を選択",IF(OR(N11="一般部",N11="両方"),W11,""))</f>
        <v/>
      </c>
      <c r="R11" s="198"/>
      <c r="S11" s="198"/>
      <c r="T11" s="197" t="str">
        <f>IF(AND(SUM(H11:M11)&gt;0,ISBLANK(N11)),"して下さい",IF(OR(N11="熱橋部",N11="両方"),W11,""))</f>
        <v/>
      </c>
      <c r="U11" s="198"/>
      <c r="V11" s="199"/>
      <c r="W11" s="6">
        <f t="shared" ref="W11:W15" si="0">IF(ISBLANK(H11),0,ROUND(K11/H11/1000,3))</f>
        <v>0</v>
      </c>
      <c r="Y11" s="217"/>
      <c r="Z11" s="218"/>
      <c r="AA11" s="218"/>
      <c r="AB11" s="218"/>
      <c r="AC11" s="218"/>
      <c r="AD11" s="218"/>
      <c r="AE11" s="191"/>
      <c r="AF11" s="192"/>
      <c r="AG11" s="193"/>
      <c r="AH11" s="194"/>
      <c r="AI11" s="195"/>
      <c r="AJ11" s="196"/>
      <c r="AK11" s="219"/>
      <c r="AL11" s="220"/>
      <c r="AM11" s="221"/>
      <c r="AN11" s="197" t="str">
        <f>IF(AND(SUM(AE11:AH11)&gt;0,ISBLANK(AK11)),"熱橋を選択",IF(OR(AK11="一般部",AK11="両方"),AT11,""))</f>
        <v/>
      </c>
      <c r="AO11" s="198"/>
      <c r="AP11" s="198"/>
      <c r="AQ11" s="197" t="str">
        <f>IF(AND(SUM(AE11:AH11)&gt;0,ISBLANK(AK11)),"して下さい",IF(OR(AK11="熱橋部",AK11="両方"),AT11,""))</f>
        <v/>
      </c>
      <c r="AR11" s="198"/>
      <c r="AS11" s="199"/>
      <c r="AT11" s="6">
        <f t="shared" ref="AT11:AT15" si="1">IF(ISBLANK(AE11),0,ROUND(AH11/AE11/1000,3))</f>
        <v>0</v>
      </c>
    </row>
    <row r="12" spans="1:60" ht="20.100000000000001" customHeight="1" x14ac:dyDescent="0.15">
      <c r="A12" s="3"/>
      <c r="B12" s="217"/>
      <c r="C12" s="218"/>
      <c r="D12" s="218"/>
      <c r="E12" s="218"/>
      <c r="F12" s="218"/>
      <c r="G12" s="218"/>
      <c r="H12" s="191"/>
      <c r="I12" s="192"/>
      <c r="J12" s="193"/>
      <c r="K12" s="194"/>
      <c r="L12" s="195"/>
      <c r="M12" s="196"/>
      <c r="N12" s="219"/>
      <c r="O12" s="220"/>
      <c r="P12" s="221"/>
      <c r="Q12" s="197" t="str">
        <f>IF(AND(SUM(H12:M12)&gt;0,ISBLANK(N12)),"熱橋を選択",IF(OR(N12="一般部",N12="両方"),W12,""))</f>
        <v/>
      </c>
      <c r="R12" s="198"/>
      <c r="S12" s="198"/>
      <c r="T12" s="197" t="str">
        <f>IF(AND(SUM(H12:M12)&gt;0,ISBLANK(N12)),"して下さい",IF(OR(N12="熱橋部",N12="両方"),W12,""))</f>
        <v/>
      </c>
      <c r="U12" s="198"/>
      <c r="V12" s="199"/>
      <c r="W12" s="6">
        <f t="shared" si="0"/>
        <v>0</v>
      </c>
      <c r="Y12" s="217"/>
      <c r="Z12" s="218"/>
      <c r="AA12" s="218"/>
      <c r="AB12" s="218"/>
      <c r="AC12" s="218"/>
      <c r="AD12" s="218"/>
      <c r="AE12" s="191"/>
      <c r="AF12" s="192"/>
      <c r="AG12" s="193"/>
      <c r="AH12" s="194"/>
      <c r="AI12" s="195"/>
      <c r="AJ12" s="196"/>
      <c r="AK12" s="219"/>
      <c r="AL12" s="220"/>
      <c r="AM12" s="221"/>
      <c r="AN12" s="197" t="str">
        <f t="shared" ref="AN12:AN15" si="2">IF(AND(SUM(AE12:AH12)&gt;0,ISBLANK(AK12)),"熱橋を選択",IF(OR(AK12="一般部",AK12="両方"),AT12,""))</f>
        <v/>
      </c>
      <c r="AO12" s="198"/>
      <c r="AP12" s="198"/>
      <c r="AQ12" s="197" t="str">
        <f>IF(AND(SUM(AE12:AH12)&gt;0,ISBLANK(AK12)),"して下さい",IF(OR(AK12="熱橋部",AK12="両方"),AT12,""))</f>
        <v/>
      </c>
      <c r="AR12" s="198"/>
      <c r="AS12" s="199"/>
      <c r="AT12" s="6">
        <f t="shared" si="1"/>
        <v>0</v>
      </c>
    </row>
    <row r="13" spans="1:60" ht="20.100000000000001" customHeight="1" x14ac:dyDescent="0.15">
      <c r="A13" s="3"/>
      <c r="B13" s="217"/>
      <c r="C13" s="218"/>
      <c r="D13" s="218"/>
      <c r="E13" s="218"/>
      <c r="F13" s="218"/>
      <c r="G13" s="218"/>
      <c r="H13" s="191"/>
      <c r="I13" s="192"/>
      <c r="J13" s="193"/>
      <c r="K13" s="194"/>
      <c r="L13" s="195"/>
      <c r="M13" s="196"/>
      <c r="N13" s="219"/>
      <c r="O13" s="220"/>
      <c r="P13" s="221"/>
      <c r="Q13" s="197" t="str">
        <f>IF(AND(SUM(H13:M13)&gt;0,ISBLANK(N13)),"熱橋を選択",IF(OR(N13="一般部",N13="両方"),W13,""))</f>
        <v/>
      </c>
      <c r="R13" s="198"/>
      <c r="S13" s="198"/>
      <c r="T13" s="197" t="str">
        <f>IF(AND(SUM(H13:M13)&gt;0,ISBLANK(N13)),"して下さい",IF(OR(N13="熱橋部",N13="両方"),W13,""))</f>
        <v/>
      </c>
      <c r="U13" s="198"/>
      <c r="V13" s="199"/>
      <c r="W13" s="6">
        <f t="shared" si="0"/>
        <v>0</v>
      </c>
      <c r="Y13" s="217"/>
      <c r="Z13" s="218"/>
      <c r="AA13" s="218"/>
      <c r="AB13" s="218"/>
      <c r="AC13" s="218"/>
      <c r="AD13" s="218"/>
      <c r="AE13" s="191"/>
      <c r="AF13" s="192"/>
      <c r="AG13" s="193"/>
      <c r="AH13" s="194"/>
      <c r="AI13" s="195"/>
      <c r="AJ13" s="196"/>
      <c r="AK13" s="219"/>
      <c r="AL13" s="220"/>
      <c r="AM13" s="221"/>
      <c r="AN13" s="197" t="str">
        <f t="shared" si="2"/>
        <v/>
      </c>
      <c r="AO13" s="198"/>
      <c r="AP13" s="198"/>
      <c r="AQ13" s="197" t="str">
        <f>IF(AND(SUM(AE13:AH13)&gt;0,ISBLANK(AK13)),"して下さい",IF(OR(AK13="熱橋部",AK13="両方"),AT13,""))</f>
        <v/>
      </c>
      <c r="AR13" s="198"/>
      <c r="AS13" s="199"/>
      <c r="AT13" s="6">
        <f t="shared" si="1"/>
        <v>0</v>
      </c>
    </row>
    <row r="14" spans="1:60" ht="20.100000000000001" customHeight="1" x14ac:dyDescent="0.15">
      <c r="A14" s="3"/>
      <c r="B14" s="217"/>
      <c r="C14" s="218"/>
      <c r="D14" s="218"/>
      <c r="E14" s="218"/>
      <c r="F14" s="218"/>
      <c r="G14" s="218"/>
      <c r="H14" s="191"/>
      <c r="I14" s="192"/>
      <c r="J14" s="193"/>
      <c r="K14" s="194"/>
      <c r="L14" s="195"/>
      <c r="M14" s="196"/>
      <c r="N14" s="219"/>
      <c r="O14" s="220"/>
      <c r="P14" s="221"/>
      <c r="Q14" s="197" t="str">
        <f>IF(AND(SUM(H14:M14)&gt;0,ISBLANK(N14)),"熱橋を選択",IF(OR(N14="一般部",N14="両方"),W14,""))</f>
        <v/>
      </c>
      <c r="R14" s="198"/>
      <c r="S14" s="198"/>
      <c r="T14" s="197" t="str">
        <f>IF(AND(SUM(H14:M14)&gt;0,ISBLANK(N14)),"して下さい",IF(OR(N14="熱橋部",N14="両方"),W14,""))</f>
        <v/>
      </c>
      <c r="U14" s="198"/>
      <c r="V14" s="199"/>
      <c r="W14" s="6">
        <f t="shared" si="0"/>
        <v>0</v>
      </c>
      <c r="Y14" s="217"/>
      <c r="Z14" s="218"/>
      <c r="AA14" s="218"/>
      <c r="AB14" s="218"/>
      <c r="AC14" s="218"/>
      <c r="AD14" s="218"/>
      <c r="AE14" s="191"/>
      <c r="AF14" s="192"/>
      <c r="AG14" s="193"/>
      <c r="AH14" s="194"/>
      <c r="AI14" s="195"/>
      <c r="AJ14" s="196"/>
      <c r="AK14" s="219"/>
      <c r="AL14" s="220"/>
      <c r="AM14" s="221"/>
      <c r="AN14" s="197" t="str">
        <f t="shared" si="2"/>
        <v/>
      </c>
      <c r="AO14" s="198"/>
      <c r="AP14" s="198"/>
      <c r="AQ14" s="197" t="str">
        <f>IF(AND(SUM(AE14:AH14)&gt;0,ISBLANK(AK14)),"して下さい",IF(OR(AK14="熱橋部",AK14="両方"),AT14,""))</f>
        <v/>
      </c>
      <c r="AR14" s="198"/>
      <c r="AS14" s="199"/>
      <c r="AT14" s="6">
        <f t="shared" si="1"/>
        <v>0</v>
      </c>
    </row>
    <row r="15" spans="1:60" ht="20.100000000000001" customHeight="1" x14ac:dyDescent="0.15">
      <c r="A15" s="3"/>
      <c r="B15" s="247"/>
      <c r="C15" s="248"/>
      <c r="D15" s="248"/>
      <c r="E15" s="248"/>
      <c r="F15" s="248"/>
      <c r="G15" s="249"/>
      <c r="H15" s="191"/>
      <c r="I15" s="192"/>
      <c r="J15" s="193"/>
      <c r="K15" s="194"/>
      <c r="L15" s="195"/>
      <c r="M15" s="196"/>
      <c r="N15" s="219"/>
      <c r="O15" s="220"/>
      <c r="P15" s="221"/>
      <c r="Q15" s="197" t="str">
        <f>IF(AND(SUM(H15:M15)&gt;0,ISBLANK(N15)),"熱橋を選択",IF(OR(N15="一般部",N15="両方"),W15,""))</f>
        <v/>
      </c>
      <c r="R15" s="198"/>
      <c r="S15" s="198"/>
      <c r="T15" s="197" t="str">
        <f>IF(AND(SUM(H15:M15)&gt;0,ISBLANK(N15)),"して下さい",IF(OR(N15="熱橋部",N15="両方"),W15,""))</f>
        <v/>
      </c>
      <c r="U15" s="198"/>
      <c r="V15" s="199"/>
      <c r="W15" s="6">
        <f t="shared" si="0"/>
        <v>0</v>
      </c>
      <c r="Y15" s="247"/>
      <c r="Z15" s="248"/>
      <c r="AA15" s="248"/>
      <c r="AB15" s="248"/>
      <c r="AC15" s="248"/>
      <c r="AD15" s="249"/>
      <c r="AE15" s="191"/>
      <c r="AF15" s="192"/>
      <c r="AG15" s="193"/>
      <c r="AH15" s="194"/>
      <c r="AI15" s="195"/>
      <c r="AJ15" s="196"/>
      <c r="AK15" s="219"/>
      <c r="AL15" s="220"/>
      <c r="AM15" s="221"/>
      <c r="AN15" s="197" t="str">
        <f t="shared" si="2"/>
        <v/>
      </c>
      <c r="AO15" s="198"/>
      <c r="AP15" s="198"/>
      <c r="AQ15" s="197" t="str">
        <f>IF(AND(SUM(AE15:AH15)&gt;0,ISBLANK(AK15)),"して下さい",IF(OR(AK15="熱橋部",AK15="両方"),AT15,""))</f>
        <v/>
      </c>
      <c r="AR15" s="198"/>
      <c r="AS15" s="199"/>
      <c r="AT15" s="6">
        <f t="shared" si="1"/>
        <v>0</v>
      </c>
    </row>
    <row r="16" spans="1:60" ht="20.100000000000001" customHeight="1" x14ac:dyDescent="0.15">
      <c r="A16" s="3"/>
      <c r="B16" s="214" t="s">
        <v>32</v>
      </c>
      <c r="C16" s="215"/>
      <c r="D16" s="215"/>
      <c r="E16" s="215"/>
      <c r="F16" s="215"/>
      <c r="G16" s="216"/>
      <c r="H16" s="244" t="s">
        <v>4</v>
      </c>
      <c r="I16" s="245"/>
      <c r="J16" s="246"/>
      <c r="K16" s="244" t="s">
        <v>4</v>
      </c>
      <c r="L16" s="245"/>
      <c r="M16" s="246"/>
      <c r="N16" s="244" t="s">
        <v>4</v>
      </c>
      <c r="O16" s="245"/>
      <c r="P16" s="246"/>
      <c r="Q16" s="180"/>
      <c r="R16" s="181"/>
      <c r="S16" s="181"/>
      <c r="T16" s="180"/>
      <c r="U16" s="181"/>
      <c r="V16" s="182"/>
      <c r="Y16" s="214" t="s">
        <v>32</v>
      </c>
      <c r="Z16" s="215"/>
      <c r="AA16" s="215"/>
      <c r="AB16" s="215"/>
      <c r="AC16" s="215"/>
      <c r="AD16" s="216"/>
      <c r="AE16" s="244" t="s">
        <v>4</v>
      </c>
      <c r="AF16" s="245"/>
      <c r="AG16" s="246"/>
      <c r="AH16" s="244" t="s">
        <v>4</v>
      </c>
      <c r="AI16" s="245"/>
      <c r="AJ16" s="246"/>
      <c r="AK16" s="244" t="s">
        <v>4</v>
      </c>
      <c r="AL16" s="245"/>
      <c r="AM16" s="246"/>
      <c r="AN16" s="180"/>
      <c r="AO16" s="181"/>
      <c r="AP16" s="181"/>
      <c r="AQ16" s="180"/>
      <c r="AR16" s="181"/>
      <c r="AS16" s="182"/>
    </row>
    <row r="17" spans="1:46" ht="20.100000000000001" customHeight="1" x14ac:dyDescent="0.15">
      <c r="A17" s="3"/>
      <c r="B17" s="212" t="s">
        <v>3</v>
      </c>
      <c r="C17" s="213"/>
      <c r="D17" s="213"/>
      <c r="E17" s="213"/>
      <c r="F17" s="213"/>
      <c r="G17" s="213"/>
      <c r="H17" s="213"/>
      <c r="I17" s="213"/>
      <c r="J17" s="213"/>
      <c r="K17" s="213"/>
      <c r="L17" s="48"/>
      <c r="M17" s="48"/>
      <c r="N17" s="48"/>
      <c r="O17" s="48"/>
      <c r="P17" s="7"/>
      <c r="Q17" s="183">
        <f>SUM(Q10:S16)</f>
        <v>0</v>
      </c>
      <c r="R17" s="184"/>
      <c r="S17" s="184"/>
      <c r="T17" s="183">
        <f>SUM(T10:V16)</f>
        <v>0</v>
      </c>
      <c r="U17" s="184"/>
      <c r="V17" s="185"/>
      <c r="Y17" s="212" t="s">
        <v>3</v>
      </c>
      <c r="Z17" s="213"/>
      <c r="AA17" s="213"/>
      <c r="AB17" s="213"/>
      <c r="AC17" s="213"/>
      <c r="AD17" s="213"/>
      <c r="AE17" s="213"/>
      <c r="AF17" s="213"/>
      <c r="AG17" s="213"/>
      <c r="AH17" s="213"/>
      <c r="AI17" s="48"/>
      <c r="AJ17" s="48"/>
      <c r="AK17" s="48"/>
      <c r="AL17" s="48"/>
      <c r="AM17" s="7"/>
      <c r="AN17" s="183">
        <f>SUM(AN10:AP16)</f>
        <v>0</v>
      </c>
      <c r="AO17" s="184"/>
      <c r="AP17" s="184"/>
      <c r="AQ17" s="183">
        <f>SUM(AQ10:AS16)</f>
        <v>0</v>
      </c>
      <c r="AR17" s="184"/>
      <c r="AS17" s="185"/>
    </row>
    <row r="18" spans="1:46" ht="20.100000000000001" customHeight="1" x14ac:dyDescent="0.15">
      <c r="A18" s="3"/>
      <c r="B18" s="212" t="s">
        <v>2</v>
      </c>
      <c r="C18" s="213"/>
      <c r="D18" s="213"/>
      <c r="E18" s="213"/>
      <c r="F18" s="213"/>
      <c r="G18" s="213"/>
      <c r="H18" s="213"/>
      <c r="I18" s="213"/>
      <c r="J18" s="213"/>
      <c r="K18" s="213"/>
      <c r="L18" s="48"/>
      <c r="M18" s="48"/>
      <c r="N18" s="48"/>
      <c r="O18" s="48"/>
      <c r="P18" s="7"/>
      <c r="Q18" s="183">
        <f>IF(SUM(Q10:S16)=0,0,ROUND(1/Q17,3))</f>
        <v>0</v>
      </c>
      <c r="R18" s="184"/>
      <c r="S18" s="184"/>
      <c r="T18" s="183">
        <f>IF(SUM(T10:V16)=0,0,ROUND(1/T17,3))</f>
        <v>0</v>
      </c>
      <c r="U18" s="184"/>
      <c r="V18" s="185"/>
      <c r="Y18" s="212" t="s">
        <v>2</v>
      </c>
      <c r="Z18" s="213"/>
      <c r="AA18" s="213"/>
      <c r="AB18" s="213"/>
      <c r="AC18" s="213"/>
      <c r="AD18" s="213"/>
      <c r="AE18" s="213"/>
      <c r="AF18" s="213"/>
      <c r="AG18" s="213"/>
      <c r="AH18" s="213"/>
      <c r="AI18" s="48"/>
      <c r="AJ18" s="48"/>
      <c r="AK18" s="48"/>
      <c r="AL18" s="48"/>
      <c r="AM18" s="7"/>
      <c r="AN18" s="183">
        <f>IF(SUM(AN10:AP16)=0,0,ROUND(1/AN17,3))</f>
        <v>0</v>
      </c>
      <c r="AO18" s="184"/>
      <c r="AP18" s="184"/>
      <c r="AQ18" s="183">
        <f>IF(SUM(AQ10:AS16)=0,0,ROUND(1/AQ17,3))</f>
        <v>0</v>
      </c>
      <c r="AR18" s="184"/>
      <c r="AS18" s="185"/>
    </row>
    <row r="19" spans="1:46" ht="20.100000000000001" customHeight="1" thickBot="1" x14ac:dyDescent="0.2">
      <c r="A19" s="3"/>
      <c r="B19" s="222" t="s">
        <v>1</v>
      </c>
      <c r="C19" s="223"/>
      <c r="D19" s="223"/>
      <c r="E19" s="223"/>
      <c r="F19" s="223"/>
      <c r="G19" s="223"/>
      <c r="H19" s="223"/>
      <c r="I19" s="223"/>
      <c r="J19" s="223"/>
      <c r="K19" s="223"/>
      <c r="L19" s="49"/>
      <c r="M19" s="49"/>
      <c r="N19" s="49"/>
      <c r="O19" s="49"/>
      <c r="P19" s="8"/>
      <c r="Q19" s="209">
        <f>IF(SUM(Q11:V15)=0,0,ROUND(Q8*Q18+T8*T18,3))</f>
        <v>0</v>
      </c>
      <c r="R19" s="210"/>
      <c r="S19" s="210"/>
      <c r="T19" s="210"/>
      <c r="U19" s="210"/>
      <c r="V19" s="211"/>
      <c r="Y19" s="222" t="s">
        <v>1</v>
      </c>
      <c r="Z19" s="223"/>
      <c r="AA19" s="223"/>
      <c r="AB19" s="223"/>
      <c r="AC19" s="223"/>
      <c r="AD19" s="223"/>
      <c r="AE19" s="223"/>
      <c r="AF19" s="223"/>
      <c r="AG19" s="223"/>
      <c r="AH19" s="223"/>
      <c r="AI19" s="49"/>
      <c r="AJ19" s="49"/>
      <c r="AK19" s="49"/>
      <c r="AL19" s="49"/>
      <c r="AM19" s="8"/>
      <c r="AN19" s="209">
        <f>IF(SUM(AN11:AS15)=0,0,ROUND(AN8*AN18+AQ8*AQ18,3))</f>
        <v>0</v>
      </c>
      <c r="AO19" s="210"/>
      <c r="AP19" s="210"/>
      <c r="AQ19" s="210"/>
      <c r="AR19" s="210"/>
      <c r="AS19" s="211"/>
    </row>
    <row r="20" spans="1:46" ht="15" customHeight="1" x14ac:dyDescent="0.15">
      <c r="A20" s="3"/>
      <c r="B20" s="11"/>
      <c r="C20" s="11"/>
      <c r="D20" s="11"/>
      <c r="E20" s="11"/>
      <c r="F20" s="11"/>
      <c r="G20" s="11"/>
      <c r="H20" s="11"/>
      <c r="I20" s="11"/>
      <c r="J20" s="11"/>
      <c r="K20" s="11"/>
      <c r="L20" s="11"/>
      <c r="M20" s="11"/>
      <c r="N20" s="11"/>
      <c r="O20" s="11"/>
      <c r="P20" s="11"/>
      <c r="Q20" s="12"/>
      <c r="R20" s="12"/>
      <c r="S20" s="12"/>
      <c r="T20" s="12"/>
      <c r="U20" s="12"/>
      <c r="V20" s="12"/>
      <c r="Y20" s="11"/>
      <c r="Z20" s="11"/>
      <c r="AA20" s="11"/>
      <c r="AB20" s="11"/>
      <c r="AC20" s="11"/>
      <c r="AD20" s="11"/>
      <c r="AE20" s="11"/>
      <c r="AF20" s="11"/>
      <c r="AG20" s="11"/>
      <c r="AH20" s="11"/>
      <c r="AI20" s="11"/>
      <c r="AJ20" s="11"/>
      <c r="AK20" s="11"/>
      <c r="AL20" s="11"/>
      <c r="AM20" s="11"/>
      <c r="AN20" s="12"/>
      <c r="AO20" s="12"/>
      <c r="AP20" s="12"/>
      <c r="AQ20" s="12"/>
      <c r="AR20" s="12"/>
      <c r="AS20" s="12"/>
    </row>
    <row r="21" spans="1:46" ht="15" customHeight="1" thickBot="1" x14ac:dyDescent="0.2">
      <c r="A21" s="3"/>
      <c r="B21" s="3"/>
      <c r="C21" s="3"/>
      <c r="D21" s="3"/>
      <c r="E21" s="3"/>
      <c r="F21" s="3"/>
      <c r="G21" s="3"/>
      <c r="H21" s="3"/>
      <c r="I21" s="3"/>
      <c r="J21" s="3"/>
      <c r="K21" s="3"/>
      <c r="L21" s="3"/>
      <c r="M21" s="3"/>
      <c r="N21" s="3"/>
      <c r="O21" s="3"/>
      <c r="P21" s="3"/>
      <c r="Q21" s="3"/>
      <c r="R21" s="3"/>
      <c r="S21" s="3"/>
      <c r="T21" s="3"/>
      <c r="U21" s="3"/>
      <c r="V21" s="3"/>
      <c r="Y21" s="3"/>
      <c r="Z21" s="3"/>
      <c r="AA21" s="3"/>
      <c r="AB21" s="3"/>
      <c r="AC21" s="3"/>
      <c r="AD21" s="3"/>
      <c r="AE21" s="3"/>
      <c r="AF21" s="3"/>
      <c r="AG21" s="3"/>
      <c r="AH21" s="3"/>
      <c r="AI21" s="3"/>
      <c r="AJ21" s="3"/>
      <c r="AK21" s="3"/>
      <c r="AL21" s="3"/>
      <c r="AM21" s="3"/>
      <c r="AN21" s="3"/>
      <c r="AO21" s="3"/>
      <c r="AP21" s="3"/>
      <c r="AQ21" s="3"/>
      <c r="AR21" s="3"/>
      <c r="AS21" s="3"/>
    </row>
    <row r="22" spans="1:46" ht="20.100000000000001" customHeight="1" x14ac:dyDescent="0.15">
      <c r="A22" s="3"/>
      <c r="B22" s="56"/>
      <c r="C22" s="21"/>
      <c r="D22" s="57"/>
      <c r="E22" s="57"/>
      <c r="F22" s="57"/>
      <c r="G22" s="57"/>
      <c r="H22" s="57"/>
      <c r="I22" s="57"/>
      <c r="J22" s="57"/>
      <c r="K22" s="57"/>
      <c r="L22" s="57"/>
      <c r="M22" s="57"/>
      <c r="N22" s="62" t="s">
        <v>314</v>
      </c>
      <c r="O22" s="62"/>
      <c r="P22" s="62"/>
      <c r="Q22" s="62"/>
      <c r="R22" s="62"/>
      <c r="S22" s="62"/>
      <c r="T22" s="62"/>
      <c r="U22" s="62"/>
      <c r="V22" s="63"/>
      <c r="Y22" s="56"/>
      <c r="Z22" s="21"/>
      <c r="AA22" s="57"/>
      <c r="AB22" s="57"/>
      <c r="AC22" s="57"/>
      <c r="AD22" s="57"/>
      <c r="AE22" s="57"/>
      <c r="AF22" s="57"/>
      <c r="AG22" s="57"/>
      <c r="AH22" s="57"/>
      <c r="AI22" s="57"/>
      <c r="AJ22" s="57"/>
      <c r="AK22" s="62" t="s">
        <v>314</v>
      </c>
      <c r="AL22" s="62"/>
      <c r="AM22" s="62"/>
      <c r="AN22" s="62"/>
      <c r="AO22" s="62"/>
      <c r="AP22" s="62"/>
      <c r="AQ22" s="62"/>
      <c r="AR22" s="62"/>
      <c r="AS22" s="63"/>
    </row>
    <row r="23" spans="1:46" ht="20.100000000000001" customHeight="1" x14ac:dyDescent="0.15">
      <c r="A23" s="3"/>
      <c r="B23" s="58"/>
      <c r="C23" s="59" t="s">
        <v>315</v>
      </c>
      <c r="D23" s="270"/>
      <c r="E23" s="270"/>
      <c r="F23" s="270"/>
      <c r="G23" s="270"/>
      <c r="H23" s="270"/>
      <c r="I23" s="270"/>
      <c r="J23" s="270"/>
      <c r="K23" s="270"/>
      <c r="L23" s="59" t="s">
        <v>316</v>
      </c>
      <c r="M23" s="59"/>
      <c r="N23" s="228" t="s">
        <v>8</v>
      </c>
      <c r="O23" s="229"/>
      <c r="P23" s="230"/>
      <c r="Q23" s="228" t="s">
        <v>7</v>
      </c>
      <c r="R23" s="229"/>
      <c r="S23" s="230"/>
      <c r="T23" s="228" t="s">
        <v>6</v>
      </c>
      <c r="U23" s="229"/>
      <c r="V23" s="282"/>
      <c r="Y23" s="58"/>
      <c r="Z23" s="59" t="s">
        <v>315</v>
      </c>
      <c r="AA23" s="270"/>
      <c r="AB23" s="270"/>
      <c r="AC23" s="270"/>
      <c r="AD23" s="270"/>
      <c r="AE23" s="270"/>
      <c r="AF23" s="270"/>
      <c r="AG23" s="270"/>
      <c r="AH23" s="270"/>
      <c r="AI23" s="59" t="s">
        <v>316</v>
      </c>
      <c r="AJ23" s="59"/>
      <c r="AK23" s="228" t="s">
        <v>8</v>
      </c>
      <c r="AL23" s="229"/>
      <c r="AM23" s="230"/>
      <c r="AN23" s="228" t="s">
        <v>7</v>
      </c>
      <c r="AO23" s="229"/>
      <c r="AP23" s="230"/>
      <c r="AQ23" s="228" t="s">
        <v>6</v>
      </c>
      <c r="AR23" s="229"/>
      <c r="AS23" s="282"/>
    </row>
    <row r="24" spans="1:46" ht="20.100000000000001" customHeight="1" x14ac:dyDescent="0.15">
      <c r="A24" s="3"/>
      <c r="B24" s="60"/>
      <c r="C24" s="61"/>
      <c r="D24" s="61"/>
      <c r="E24" s="61"/>
      <c r="F24" s="61"/>
      <c r="G24" s="61"/>
      <c r="H24" s="61"/>
      <c r="I24" s="61"/>
      <c r="J24" s="61"/>
      <c r="K24" s="61"/>
      <c r="L24" s="61"/>
      <c r="M24" s="61"/>
      <c r="N24" s="228" t="s">
        <v>5</v>
      </c>
      <c r="O24" s="229"/>
      <c r="P24" s="230"/>
      <c r="Q24" s="200"/>
      <c r="R24" s="201"/>
      <c r="S24" s="283"/>
      <c r="T24" s="200"/>
      <c r="U24" s="201"/>
      <c r="V24" s="208"/>
      <c r="Y24" s="60"/>
      <c r="Z24" s="61"/>
      <c r="AA24" s="61"/>
      <c r="AB24" s="61"/>
      <c r="AC24" s="61"/>
      <c r="AD24" s="61"/>
      <c r="AE24" s="61"/>
      <c r="AF24" s="61"/>
      <c r="AG24" s="61"/>
      <c r="AH24" s="61"/>
      <c r="AI24" s="61"/>
      <c r="AJ24" s="61"/>
      <c r="AK24" s="228" t="s">
        <v>5</v>
      </c>
      <c r="AL24" s="229"/>
      <c r="AM24" s="230"/>
      <c r="AN24" s="200"/>
      <c r="AO24" s="201"/>
      <c r="AP24" s="283"/>
      <c r="AQ24" s="200"/>
      <c r="AR24" s="201"/>
      <c r="AS24" s="208"/>
    </row>
    <row r="25" spans="1:46" ht="30" customHeight="1" thickBot="1" x14ac:dyDescent="0.2">
      <c r="A25" s="3"/>
      <c r="B25" s="239" t="s">
        <v>226</v>
      </c>
      <c r="C25" s="240"/>
      <c r="D25" s="240"/>
      <c r="E25" s="240"/>
      <c r="F25" s="240"/>
      <c r="G25" s="241"/>
      <c r="H25" s="188" t="s">
        <v>0</v>
      </c>
      <c r="I25" s="189"/>
      <c r="J25" s="190"/>
      <c r="K25" s="188" t="s">
        <v>48</v>
      </c>
      <c r="L25" s="189"/>
      <c r="M25" s="190"/>
      <c r="N25" s="188" t="s">
        <v>11</v>
      </c>
      <c r="O25" s="189"/>
      <c r="P25" s="190"/>
      <c r="Q25" s="188" t="s">
        <v>317</v>
      </c>
      <c r="R25" s="189"/>
      <c r="S25" s="189"/>
      <c r="T25" s="189"/>
      <c r="U25" s="189"/>
      <c r="V25" s="285"/>
      <c r="Y25" s="239" t="s">
        <v>226</v>
      </c>
      <c r="Z25" s="240"/>
      <c r="AA25" s="240"/>
      <c r="AB25" s="240"/>
      <c r="AC25" s="240"/>
      <c r="AD25" s="241"/>
      <c r="AE25" s="188" t="s">
        <v>0</v>
      </c>
      <c r="AF25" s="189"/>
      <c r="AG25" s="190"/>
      <c r="AH25" s="188" t="s">
        <v>48</v>
      </c>
      <c r="AI25" s="189"/>
      <c r="AJ25" s="190"/>
      <c r="AK25" s="188" t="s">
        <v>11</v>
      </c>
      <c r="AL25" s="189"/>
      <c r="AM25" s="190"/>
      <c r="AN25" s="188" t="s">
        <v>317</v>
      </c>
      <c r="AO25" s="189"/>
      <c r="AP25" s="189"/>
      <c r="AQ25" s="189"/>
      <c r="AR25" s="189"/>
      <c r="AS25" s="285"/>
    </row>
    <row r="26" spans="1:46" ht="20.100000000000001" customHeight="1" x14ac:dyDescent="0.15">
      <c r="A26" s="3"/>
      <c r="B26" s="267" t="s">
        <v>31</v>
      </c>
      <c r="C26" s="268"/>
      <c r="D26" s="268"/>
      <c r="E26" s="268"/>
      <c r="F26" s="268"/>
      <c r="G26" s="269"/>
      <c r="H26" s="234" t="s">
        <v>318</v>
      </c>
      <c r="I26" s="235"/>
      <c r="J26" s="236"/>
      <c r="K26" s="234" t="s">
        <v>318</v>
      </c>
      <c r="L26" s="235"/>
      <c r="M26" s="236"/>
      <c r="N26" s="234" t="s">
        <v>318</v>
      </c>
      <c r="O26" s="235"/>
      <c r="P26" s="236"/>
      <c r="Q26" s="202"/>
      <c r="R26" s="203"/>
      <c r="S26" s="284"/>
      <c r="T26" s="202"/>
      <c r="U26" s="203"/>
      <c r="V26" s="204"/>
      <c r="Y26" s="267" t="s">
        <v>31</v>
      </c>
      <c r="Z26" s="268"/>
      <c r="AA26" s="268"/>
      <c r="AB26" s="268"/>
      <c r="AC26" s="268"/>
      <c r="AD26" s="269"/>
      <c r="AE26" s="234" t="s">
        <v>318</v>
      </c>
      <c r="AF26" s="235"/>
      <c r="AG26" s="236"/>
      <c r="AH26" s="234" t="s">
        <v>318</v>
      </c>
      <c r="AI26" s="235"/>
      <c r="AJ26" s="236"/>
      <c r="AK26" s="234" t="s">
        <v>318</v>
      </c>
      <c r="AL26" s="235"/>
      <c r="AM26" s="236"/>
      <c r="AN26" s="202"/>
      <c r="AO26" s="203"/>
      <c r="AP26" s="284"/>
      <c r="AQ26" s="202"/>
      <c r="AR26" s="203"/>
      <c r="AS26" s="204"/>
    </row>
    <row r="27" spans="1:46" ht="20.100000000000001" customHeight="1" x14ac:dyDescent="0.15">
      <c r="A27" s="3"/>
      <c r="B27" s="217"/>
      <c r="C27" s="218"/>
      <c r="D27" s="218"/>
      <c r="E27" s="218"/>
      <c r="F27" s="218"/>
      <c r="G27" s="266"/>
      <c r="H27" s="191"/>
      <c r="I27" s="192"/>
      <c r="J27" s="193"/>
      <c r="K27" s="194"/>
      <c r="L27" s="195"/>
      <c r="M27" s="196"/>
      <c r="N27" s="219"/>
      <c r="O27" s="220"/>
      <c r="P27" s="221"/>
      <c r="Q27" s="197" t="str">
        <f>IF(AND(SUM(H27:M27)&gt;0,ISBLANK(N27)),"熱橋を選択",IF(OR(N27="一般部",N27="両方"),W27,""))</f>
        <v/>
      </c>
      <c r="R27" s="198"/>
      <c r="S27" s="286"/>
      <c r="T27" s="197" t="str">
        <f>IF(AND(SUM(H27:M27)&gt;0,ISBLANK(N27)),"して下さい",IF(OR(N27="熱橋部",N27="両方"),W27,""))</f>
        <v/>
      </c>
      <c r="U27" s="198"/>
      <c r="V27" s="199"/>
      <c r="W27" s="6">
        <f t="shared" ref="W27:W31" si="3">IF(ISBLANK(H27),0,ROUND(K27/H27/1000,3))</f>
        <v>0</v>
      </c>
      <c r="Y27" s="217"/>
      <c r="Z27" s="218"/>
      <c r="AA27" s="218"/>
      <c r="AB27" s="218"/>
      <c r="AC27" s="218"/>
      <c r="AD27" s="266"/>
      <c r="AE27" s="191"/>
      <c r="AF27" s="192"/>
      <c r="AG27" s="193"/>
      <c r="AH27" s="194"/>
      <c r="AI27" s="195"/>
      <c r="AJ27" s="196"/>
      <c r="AK27" s="219"/>
      <c r="AL27" s="220"/>
      <c r="AM27" s="221"/>
      <c r="AN27" s="197" t="str">
        <f>IF(AND(SUM(AE27:AH27)&gt;0,ISBLANK(AK27)),"熱橋を選択",IF(OR(AK27="一般部",AK27="両方"),AT27,""))</f>
        <v/>
      </c>
      <c r="AO27" s="198"/>
      <c r="AP27" s="286"/>
      <c r="AQ27" s="197" t="str">
        <f>IF(AND(SUM(AE27:AH27)&gt;0,ISBLANK(AK27)),"して下さい",IF(OR(AK27="熱橋部",AK27="両方"),AT27,""))</f>
        <v/>
      </c>
      <c r="AR27" s="198"/>
      <c r="AS27" s="199"/>
      <c r="AT27" s="6">
        <f t="shared" ref="AT27:AT31" si="4">IF(ISBLANK(AE27),0,ROUND(AH27/AE27/1000,3))</f>
        <v>0</v>
      </c>
    </row>
    <row r="28" spans="1:46" ht="20.100000000000001" customHeight="1" x14ac:dyDescent="0.15">
      <c r="A28" s="3"/>
      <c r="B28" s="217"/>
      <c r="C28" s="218"/>
      <c r="D28" s="218"/>
      <c r="E28" s="218"/>
      <c r="F28" s="218"/>
      <c r="G28" s="266"/>
      <c r="H28" s="191"/>
      <c r="I28" s="192"/>
      <c r="J28" s="193"/>
      <c r="K28" s="194"/>
      <c r="L28" s="195"/>
      <c r="M28" s="196"/>
      <c r="N28" s="219"/>
      <c r="O28" s="220"/>
      <c r="P28" s="221"/>
      <c r="Q28" s="197" t="str">
        <f>IF(AND(SUM(H28:M28)&gt;0,ISBLANK(N28)),"熱橋を選択",IF(OR(N28="一般部",N28="両方"),W28,""))</f>
        <v/>
      </c>
      <c r="R28" s="198"/>
      <c r="S28" s="286"/>
      <c r="T28" s="197" t="str">
        <f>IF(AND(SUM(H28:M28)&gt;0,ISBLANK(N28)),"して下さい",IF(OR(N28="熱橋部",N28="両方"),W28,""))</f>
        <v/>
      </c>
      <c r="U28" s="198"/>
      <c r="V28" s="199"/>
      <c r="W28" s="6">
        <f t="shared" si="3"/>
        <v>0</v>
      </c>
      <c r="Y28" s="217"/>
      <c r="Z28" s="218"/>
      <c r="AA28" s="218"/>
      <c r="AB28" s="218"/>
      <c r="AC28" s="218"/>
      <c r="AD28" s="266"/>
      <c r="AE28" s="191"/>
      <c r="AF28" s="192"/>
      <c r="AG28" s="193"/>
      <c r="AH28" s="194"/>
      <c r="AI28" s="195"/>
      <c r="AJ28" s="196"/>
      <c r="AK28" s="219"/>
      <c r="AL28" s="220"/>
      <c r="AM28" s="221"/>
      <c r="AN28" s="197" t="str">
        <f t="shared" ref="AN28:AN31" si="5">IF(AND(SUM(AE28:AH28)&gt;0,ISBLANK(AK28)),"熱橋を選択",IF(OR(AK28="一般部",AK28="両方"),AT28,""))</f>
        <v/>
      </c>
      <c r="AO28" s="198"/>
      <c r="AP28" s="286"/>
      <c r="AQ28" s="197" t="str">
        <f>IF(AND(SUM(AE28:AH28)&gt;0,ISBLANK(AK28)),"して下さい",IF(OR(AK28="熱橋部",AK28="両方"),AT28,""))</f>
        <v/>
      </c>
      <c r="AR28" s="198"/>
      <c r="AS28" s="199"/>
      <c r="AT28" s="6">
        <f t="shared" si="4"/>
        <v>0</v>
      </c>
    </row>
    <row r="29" spans="1:46" ht="20.100000000000001" customHeight="1" x14ac:dyDescent="0.15">
      <c r="A29" s="3"/>
      <c r="B29" s="217"/>
      <c r="C29" s="218"/>
      <c r="D29" s="218"/>
      <c r="E29" s="218"/>
      <c r="F29" s="218"/>
      <c r="G29" s="266"/>
      <c r="H29" s="191"/>
      <c r="I29" s="192"/>
      <c r="J29" s="193"/>
      <c r="K29" s="194"/>
      <c r="L29" s="195"/>
      <c r="M29" s="196"/>
      <c r="N29" s="219"/>
      <c r="O29" s="220"/>
      <c r="P29" s="221"/>
      <c r="Q29" s="197" t="str">
        <f>IF(AND(SUM(H29:M29)&gt;0,ISBLANK(N29)),"熱橋を選択",IF(OR(N29="一般部",N29="両方"),W29,""))</f>
        <v/>
      </c>
      <c r="R29" s="198"/>
      <c r="S29" s="286"/>
      <c r="T29" s="197" t="str">
        <f>IF(AND(SUM(H29:M29)&gt;0,ISBLANK(N29)),"して下さい",IF(OR(N29="熱橋部",N29="両方"),W29,""))</f>
        <v/>
      </c>
      <c r="U29" s="198"/>
      <c r="V29" s="199"/>
      <c r="W29" s="6">
        <f t="shared" si="3"/>
        <v>0</v>
      </c>
      <c r="Y29" s="217"/>
      <c r="Z29" s="218"/>
      <c r="AA29" s="218"/>
      <c r="AB29" s="218"/>
      <c r="AC29" s="218"/>
      <c r="AD29" s="266"/>
      <c r="AE29" s="191"/>
      <c r="AF29" s="192"/>
      <c r="AG29" s="193"/>
      <c r="AH29" s="194"/>
      <c r="AI29" s="195"/>
      <c r="AJ29" s="196"/>
      <c r="AK29" s="219"/>
      <c r="AL29" s="220"/>
      <c r="AM29" s="221"/>
      <c r="AN29" s="197" t="str">
        <f t="shared" si="5"/>
        <v/>
      </c>
      <c r="AO29" s="198"/>
      <c r="AP29" s="286"/>
      <c r="AQ29" s="197" t="str">
        <f>IF(AND(SUM(AE29:AH29)&gt;0,ISBLANK(AK29)),"して下さい",IF(OR(AK29="熱橋部",AK29="両方"),AT29,""))</f>
        <v/>
      </c>
      <c r="AR29" s="198"/>
      <c r="AS29" s="199"/>
      <c r="AT29" s="6">
        <f t="shared" si="4"/>
        <v>0</v>
      </c>
    </row>
    <row r="30" spans="1:46" ht="20.100000000000001" customHeight="1" x14ac:dyDescent="0.15">
      <c r="A30" s="3"/>
      <c r="B30" s="217"/>
      <c r="C30" s="218"/>
      <c r="D30" s="218"/>
      <c r="E30" s="218"/>
      <c r="F30" s="218"/>
      <c r="G30" s="266"/>
      <c r="H30" s="191"/>
      <c r="I30" s="192"/>
      <c r="J30" s="193"/>
      <c r="K30" s="194"/>
      <c r="L30" s="195"/>
      <c r="M30" s="196"/>
      <c r="N30" s="219"/>
      <c r="O30" s="220"/>
      <c r="P30" s="221"/>
      <c r="Q30" s="197" t="str">
        <f>IF(AND(SUM(H30:M30)&gt;0,ISBLANK(N30)),"熱橋を選択",IF(OR(N30="一般部",N30="両方"),W30,""))</f>
        <v/>
      </c>
      <c r="R30" s="198"/>
      <c r="S30" s="286"/>
      <c r="T30" s="197" t="str">
        <f>IF(AND(SUM(H30:M30)&gt;0,ISBLANK(N30)),"して下さい",IF(OR(N30="熱橋部",N30="両方"),W30,""))</f>
        <v/>
      </c>
      <c r="U30" s="198"/>
      <c r="V30" s="199"/>
      <c r="W30" s="6">
        <f t="shared" si="3"/>
        <v>0</v>
      </c>
      <c r="Y30" s="217"/>
      <c r="Z30" s="218"/>
      <c r="AA30" s="218"/>
      <c r="AB30" s="218"/>
      <c r="AC30" s="218"/>
      <c r="AD30" s="266"/>
      <c r="AE30" s="191"/>
      <c r="AF30" s="192"/>
      <c r="AG30" s="193"/>
      <c r="AH30" s="194"/>
      <c r="AI30" s="195"/>
      <c r="AJ30" s="196"/>
      <c r="AK30" s="219"/>
      <c r="AL30" s="220"/>
      <c r="AM30" s="221"/>
      <c r="AN30" s="197" t="str">
        <f t="shared" si="5"/>
        <v/>
      </c>
      <c r="AO30" s="198"/>
      <c r="AP30" s="286"/>
      <c r="AQ30" s="197" t="str">
        <f>IF(AND(SUM(AE30:AH30)&gt;0,ISBLANK(AK30)),"して下さい",IF(OR(AK30="熱橋部",AK30="両方"),AT30,""))</f>
        <v/>
      </c>
      <c r="AR30" s="198"/>
      <c r="AS30" s="199"/>
      <c r="AT30" s="6">
        <f t="shared" si="4"/>
        <v>0</v>
      </c>
    </row>
    <row r="31" spans="1:46" ht="20.100000000000001" customHeight="1" x14ac:dyDescent="0.15">
      <c r="A31" s="3"/>
      <c r="B31" s="247"/>
      <c r="C31" s="248"/>
      <c r="D31" s="248"/>
      <c r="E31" s="248"/>
      <c r="F31" s="248"/>
      <c r="G31" s="249"/>
      <c r="H31" s="191"/>
      <c r="I31" s="192"/>
      <c r="J31" s="193"/>
      <c r="K31" s="194"/>
      <c r="L31" s="195"/>
      <c r="M31" s="196"/>
      <c r="N31" s="219"/>
      <c r="O31" s="220"/>
      <c r="P31" s="221"/>
      <c r="Q31" s="197" t="str">
        <f>IF(AND(SUM(H31:M31)&gt;0,ISBLANK(N31)),"熱橋を選択",IF(OR(N31="一般部",N31="両方"),W31,""))</f>
        <v/>
      </c>
      <c r="R31" s="198"/>
      <c r="S31" s="286"/>
      <c r="T31" s="197" t="str">
        <f>IF(AND(SUM(H31:M31)&gt;0,ISBLANK(N31)),"して下さい",IF(OR(N31="熱橋部",N31="両方"),W31,""))</f>
        <v/>
      </c>
      <c r="U31" s="198"/>
      <c r="V31" s="199"/>
      <c r="W31" s="6">
        <f t="shared" si="3"/>
        <v>0</v>
      </c>
      <c r="Y31" s="247"/>
      <c r="Z31" s="248"/>
      <c r="AA31" s="248"/>
      <c r="AB31" s="248"/>
      <c r="AC31" s="248"/>
      <c r="AD31" s="249"/>
      <c r="AE31" s="191"/>
      <c r="AF31" s="192"/>
      <c r="AG31" s="193"/>
      <c r="AH31" s="194"/>
      <c r="AI31" s="195"/>
      <c r="AJ31" s="196"/>
      <c r="AK31" s="219"/>
      <c r="AL31" s="220"/>
      <c r="AM31" s="221"/>
      <c r="AN31" s="197" t="str">
        <f t="shared" si="5"/>
        <v/>
      </c>
      <c r="AO31" s="198"/>
      <c r="AP31" s="286"/>
      <c r="AQ31" s="197" t="str">
        <f>IF(AND(SUM(AE31:AH31)&gt;0,ISBLANK(AK31)),"して下さい",IF(OR(AK31="熱橋部",AK31="両方"),AT31,""))</f>
        <v/>
      </c>
      <c r="AR31" s="198"/>
      <c r="AS31" s="199"/>
      <c r="AT31" s="6">
        <f t="shared" si="4"/>
        <v>0</v>
      </c>
    </row>
    <row r="32" spans="1:46" ht="20.100000000000001" customHeight="1" x14ac:dyDescent="0.15">
      <c r="A32" s="3"/>
      <c r="B32" s="214" t="s">
        <v>32</v>
      </c>
      <c r="C32" s="215"/>
      <c r="D32" s="215"/>
      <c r="E32" s="215"/>
      <c r="F32" s="215"/>
      <c r="G32" s="216"/>
      <c r="H32" s="244" t="s">
        <v>318</v>
      </c>
      <c r="I32" s="245"/>
      <c r="J32" s="246"/>
      <c r="K32" s="244" t="s">
        <v>318</v>
      </c>
      <c r="L32" s="245"/>
      <c r="M32" s="246"/>
      <c r="N32" s="244" t="s">
        <v>318</v>
      </c>
      <c r="O32" s="245"/>
      <c r="P32" s="246"/>
      <c r="Q32" s="180"/>
      <c r="R32" s="181"/>
      <c r="S32" s="287"/>
      <c r="T32" s="180"/>
      <c r="U32" s="181"/>
      <c r="V32" s="182"/>
      <c r="Y32" s="214" t="s">
        <v>32</v>
      </c>
      <c r="Z32" s="215"/>
      <c r="AA32" s="215"/>
      <c r="AB32" s="215"/>
      <c r="AC32" s="215"/>
      <c r="AD32" s="216"/>
      <c r="AE32" s="244" t="s">
        <v>318</v>
      </c>
      <c r="AF32" s="245"/>
      <c r="AG32" s="246"/>
      <c r="AH32" s="244" t="s">
        <v>318</v>
      </c>
      <c r="AI32" s="245"/>
      <c r="AJ32" s="246"/>
      <c r="AK32" s="244" t="s">
        <v>318</v>
      </c>
      <c r="AL32" s="245"/>
      <c r="AM32" s="246"/>
      <c r="AN32" s="180"/>
      <c r="AO32" s="181"/>
      <c r="AP32" s="287"/>
      <c r="AQ32" s="180"/>
      <c r="AR32" s="181"/>
      <c r="AS32" s="182"/>
    </row>
    <row r="33" spans="1:46" ht="20.100000000000001" customHeight="1" x14ac:dyDescent="0.15">
      <c r="A33" s="3"/>
      <c r="B33" s="212" t="s">
        <v>3</v>
      </c>
      <c r="C33" s="213"/>
      <c r="D33" s="213"/>
      <c r="E33" s="213"/>
      <c r="F33" s="213"/>
      <c r="G33" s="213"/>
      <c r="H33" s="213"/>
      <c r="I33" s="213"/>
      <c r="J33" s="213"/>
      <c r="K33" s="213"/>
      <c r="L33" s="75"/>
      <c r="M33" s="75"/>
      <c r="N33" s="75"/>
      <c r="O33" s="75"/>
      <c r="P33" s="7"/>
      <c r="Q33" s="183">
        <f>SUM(Q26:S32)</f>
        <v>0</v>
      </c>
      <c r="R33" s="184"/>
      <c r="S33" s="288"/>
      <c r="T33" s="183">
        <f>SUM(T26:V32)</f>
        <v>0</v>
      </c>
      <c r="U33" s="184"/>
      <c r="V33" s="185"/>
      <c r="Y33" s="212" t="s">
        <v>3</v>
      </c>
      <c r="Z33" s="213"/>
      <c r="AA33" s="213"/>
      <c r="AB33" s="213"/>
      <c r="AC33" s="213"/>
      <c r="AD33" s="213"/>
      <c r="AE33" s="213"/>
      <c r="AF33" s="213"/>
      <c r="AG33" s="213"/>
      <c r="AH33" s="213"/>
      <c r="AI33" s="75"/>
      <c r="AJ33" s="75"/>
      <c r="AK33" s="75"/>
      <c r="AL33" s="75"/>
      <c r="AM33" s="7"/>
      <c r="AN33" s="183">
        <f>SUM(AN26:AP32)</f>
        <v>0</v>
      </c>
      <c r="AO33" s="184"/>
      <c r="AP33" s="288"/>
      <c r="AQ33" s="183">
        <f>SUM(AQ26:AS32)</f>
        <v>0</v>
      </c>
      <c r="AR33" s="184"/>
      <c r="AS33" s="185"/>
    </row>
    <row r="34" spans="1:46" ht="20.100000000000001" customHeight="1" x14ac:dyDescent="0.15">
      <c r="A34" s="3"/>
      <c r="B34" s="212" t="s">
        <v>2</v>
      </c>
      <c r="C34" s="213"/>
      <c r="D34" s="213"/>
      <c r="E34" s="213"/>
      <c r="F34" s="213"/>
      <c r="G34" s="213"/>
      <c r="H34" s="213"/>
      <c r="I34" s="213"/>
      <c r="J34" s="213"/>
      <c r="K34" s="213"/>
      <c r="L34" s="75"/>
      <c r="M34" s="75"/>
      <c r="N34" s="75"/>
      <c r="O34" s="75"/>
      <c r="P34" s="7"/>
      <c r="Q34" s="183">
        <f>IF(SUM(Q26:S32)=0,0,ROUND(1/Q33,3))</f>
        <v>0</v>
      </c>
      <c r="R34" s="184"/>
      <c r="S34" s="288"/>
      <c r="T34" s="183">
        <f>IF(SUM(T26:V32)=0,0,ROUND(1/T33,3))</f>
        <v>0</v>
      </c>
      <c r="U34" s="184"/>
      <c r="V34" s="185"/>
      <c r="Y34" s="212" t="s">
        <v>2</v>
      </c>
      <c r="Z34" s="213"/>
      <c r="AA34" s="213"/>
      <c r="AB34" s="213"/>
      <c r="AC34" s="213"/>
      <c r="AD34" s="213"/>
      <c r="AE34" s="213"/>
      <c r="AF34" s="213"/>
      <c r="AG34" s="213"/>
      <c r="AH34" s="213"/>
      <c r="AI34" s="75"/>
      <c r="AJ34" s="75"/>
      <c r="AK34" s="75"/>
      <c r="AL34" s="75"/>
      <c r="AM34" s="7"/>
      <c r="AN34" s="183">
        <f>IF(SUM(AN26:AP32)=0,0,ROUND(1/AN33,3))</f>
        <v>0</v>
      </c>
      <c r="AO34" s="184"/>
      <c r="AP34" s="288"/>
      <c r="AQ34" s="183">
        <f>IF(SUM(AQ26:AS32)=0,0,ROUND(1/AQ33,3))</f>
        <v>0</v>
      </c>
      <c r="AR34" s="184"/>
      <c r="AS34" s="185"/>
    </row>
    <row r="35" spans="1:46" ht="20.100000000000001" customHeight="1" thickBot="1" x14ac:dyDescent="0.2">
      <c r="A35" s="3"/>
      <c r="B35" s="222" t="s">
        <v>1</v>
      </c>
      <c r="C35" s="223"/>
      <c r="D35" s="223"/>
      <c r="E35" s="223"/>
      <c r="F35" s="223"/>
      <c r="G35" s="223"/>
      <c r="H35" s="223"/>
      <c r="I35" s="223"/>
      <c r="J35" s="223"/>
      <c r="K35" s="223"/>
      <c r="L35" s="76"/>
      <c r="M35" s="76"/>
      <c r="N35" s="76"/>
      <c r="O35" s="76"/>
      <c r="P35" s="8"/>
      <c r="Q35" s="209">
        <f>IF(SUM(Q27:V31)=0,0,ROUND(Q24*Q34+T24*T34,3))</f>
        <v>0</v>
      </c>
      <c r="R35" s="210"/>
      <c r="S35" s="210"/>
      <c r="T35" s="210"/>
      <c r="U35" s="210"/>
      <c r="V35" s="211"/>
      <c r="Y35" s="222" t="s">
        <v>1</v>
      </c>
      <c r="Z35" s="223"/>
      <c r="AA35" s="223"/>
      <c r="AB35" s="223"/>
      <c r="AC35" s="223"/>
      <c r="AD35" s="223"/>
      <c r="AE35" s="223"/>
      <c r="AF35" s="223"/>
      <c r="AG35" s="223"/>
      <c r="AH35" s="223"/>
      <c r="AI35" s="76"/>
      <c r="AJ35" s="76"/>
      <c r="AK35" s="76"/>
      <c r="AL35" s="76"/>
      <c r="AM35" s="8"/>
      <c r="AN35" s="209">
        <f>IF(SUM(AN27:AS31)=0,0,ROUND(AN24*AN34+AQ24*AQ34,3))</f>
        <v>0</v>
      </c>
      <c r="AO35" s="210"/>
      <c r="AP35" s="210"/>
      <c r="AQ35" s="210"/>
      <c r="AR35" s="210"/>
      <c r="AS35" s="211"/>
    </row>
    <row r="36" spans="1:46" ht="15" customHeight="1" x14ac:dyDescent="0.15">
      <c r="A36" s="3"/>
      <c r="B36" s="11"/>
      <c r="C36" s="11"/>
      <c r="D36" s="11"/>
      <c r="E36" s="11"/>
      <c r="F36" s="11"/>
      <c r="G36" s="11"/>
      <c r="H36" s="11"/>
      <c r="I36" s="11"/>
      <c r="J36" s="11"/>
      <c r="K36" s="11"/>
      <c r="L36" s="11"/>
      <c r="M36" s="11"/>
      <c r="N36" s="11"/>
      <c r="O36" s="11"/>
      <c r="P36" s="11"/>
      <c r="Q36" s="12"/>
      <c r="R36" s="12"/>
      <c r="S36" s="12"/>
      <c r="T36" s="12"/>
      <c r="U36" s="12"/>
      <c r="V36" s="12"/>
      <c r="Y36" s="11"/>
      <c r="Z36" s="11"/>
      <c r="AA36" s="11"/>
      <c r="AB36" s="11"/>
      <c r="AC36" s="11"/>
      <c r="AD36" s="11"/>
      <c r="AE36" s="11"/>
      <c r="AF36" s="11"/>
      <c r="AG36" s="11"/>
      <c r="AH36" s="11"/>
      <c r="AI36" s="11"/>
      <c r="AJ36" s="11"/>
      <c r="AK36" s="11"/>
      <c r="AL36" s="11"/>
      <c r="AM36" s="11"/>
      <c r="AN36" s="12"/>
      <c r="AO36" s="12"/>
      <c r="AP36" s="12"/>
      <c r="AQ36" s="12"/>
      <c r="AR36" s="12"/>
      <c r="AS36" s="12"/>
    </row>
    <row r="37" spans="1:46" ht="15" customHeight="1" thickBot="1" x14ac:dyDescent="0.2">
      <c r="A37" s="3"/>
      <c r="B37" s="3"/>
      <c r="C37" s="3"/>
      <c r="D37" s="3"/>
      <c r="E37" s="3"/>
      <c r="F37" s="3"/>
      <c r="G37" s="3"/>
      <c r="H37" s="3"/>
      <c r="I37" s="3"/>
      <c r="J37" s="3"/>
      <c r="K37" s="3"/>
      <c r="L37" s="3"/>
      <c r="M37" s="3"/>
      <c r="N37" s="3"/>
      <c r="O37" s="3"/>
      <c r="P37" s="3"/>
      <c r="Q37" s="3"/>
      <c r="R37" s="3"/>
      <c r="S37" s="3"/>
      <c r="T37" s="3"/>
      <c r="U37" s="3"/>
      <c r="V37" s="3"/>
      <c r="Y37" s="3"/>
      <c r="Z37" s="3"/>
      <c r="AA37" s="3"/>
      <c r="AB37" s="3"/>
      <c r="AC37" s="3"/>
      <c r="AD37" s="3"/>
      <c r="AE37" s="3"/>
      <c r="AF37" s="3"/>
      <c r="AG37" s="3"/>
      <c r="AH37" s="3"/>
      <c r="AI37" s="3"/>
      <c r="AJ37" s="3"/>
      <c r="AK37" s="3"/>
      <c r="AL37" s="3"/>
      <c r="AM37" s="3"/>
      <c r="AN37" s="3"/>
      <c r="AO37" s="3"/>
      <c r="AP37" s="3"/>
      <c r="AQ37" s="3"/>
      <c r="AR37" s="3"/>
      <c r="AS37" s="3"/>
    </row>
    <row r="38" spans="1:46" ht="20.100000000000001" customHeight="1" x14ac:dyDescent="0.15">
      <c r="A38" s="3"/>
      <c r="B38" s="56"/>
      <c r="C38" s="21"/>
      <c r="D38" s="57"/>
      <c r="E38" s="57"/>
      <c r="F38" s="57"/>
      <c r="G38" s="57"/>
      <c r="H38" s="57"/>
      <c r="I38" s="57"/>
      <c r="J38" s="57"/>
      <c r="K38" s="57"/>
      <c r="L38" s="57"/>
      <c r="M38" s="57"/>
      <c r="N38" s="62" t="s">
        <v>234</v>
      </c>
      <c r="O38" s="62"/>
      <c r="P38" s="62"/>
      <c r="Q38" s="62"/>
      <c r="R38" s="62"/>
      <c r="S38" s="62"/>
      <c r="T38" s="62"/>
      <c r="U38" s="62"/>
      <c r="V38" s="63"/>
      <c r="Y38" s="56"/>
      <c r="Z38" s="21"/>
      <c r="AA38" s="57"/>
      <c r="AB38" s="57"/>
      <c r="AC38" s="57"/>
      <c r="AD38" s="57"/>
      <c r="AE38" s="57"/>
      <c r="AF38" s="57"/>
      <c r="AG38" s="57"/>
      <c r="AH38" s="57"/>
      <c r="AI38" s="57"/>
      <c r="AJ38" s="57"/>
      <c r="AK38" s="62" t="s">
        <v>234</v>
      </c>
      <c r="AL38" s="62"/>
      <c r="AM38" s="62"/>
      <c r="AN38" s="62"/>
      <c r="AO38" s="62"/>
      <c r="AP38" s="62"/>
      <c r="AQ38" s="62"/>
      <c r="AR38" s="62"/>
      <c r="AS38" s="63"/>
    </row>
    <row r="39" spans="1:46" ht="20.100000000000001" customHeight="1" x14ac:dyDescent="0.15">
      <c r="A39" s="3"/>
      <c r="B39" s="58"/>
      <c r="C39" s="59" t="s">
        <v>227</v>
      </c>
      <c r="D39" s="270"/>
      <c r="E39" s="270"/>
      <c r="F39" s="270"/>
      <c r="G39" s="270"/>
      <c r="H39" s="270"/>
      <c r="I39" s="270"/>
      <c r="J39" s="270"/>
      <c r="K39" s="270"/>
      <c r="L39" s="59" t="s">
        <v>228</v>
      </c>
      <c r="M39" s="59"/>
      <c r="N39" s="178" t="s">
        <v>8</v>
      </c>
      <c r="O39" s="177"/>
      <c r="P39" s="227"/>
      <c r="Q39" s="177" t="s">
        <v>7</v>
      </c>
      <c r="R39" s="177"/>
      <c r="S39" s="177"/>
      <c r="T39" s="178" t="s">
        <v>6</v>
      </c>
      <c r="U39" s="177"/>
      <c r="V39" s="179"/>
      <c r="Y39" s="58"/>
      <c r="Z39" s="59" t="s">
        <v>227</v>
      </c>
      <c r="AA39" s="270"/>
      <c r="AB39" s="270"/>
      <c r="AC39" s="270"/>
      <c r="AD39" s="270"/>
      <c r="AE39" s="270"/>
      <c r="AF39" s="270"/>
      <c r="AG39" s="270"/>
      <c r="AH39" s="270"/>
      <c r="AI39" s="59" t="s">
        <v>228</v>
      </c>
      <c r="AJ39" s="59"/>
      <c r="AK39" s="178" t="s">
        <v>8</v>
      </c>
      <c r="AL39" s="177"/>
      <c r="AM39" s="227"/>
      <c r="AN39" s="177" t="s">
        <v>7</v>
      </c>
      <c r="AO39" s="177"/>
      <c r="AP39" s="177"/>
      <c r="AQ39" s="178" t="s">
        <v>6</v>
      </c>
      <c r="AR39" s="177"/>
      <c r="AS39" s="179"/>
    </row>
    <row r="40" spans="1:46" ht="20.100000000000001" customHeight="1" x14ac:dyDescent="0.15">
      <c r="A40" s="3"/>
      <c r="B40" s="60"/>
      <c r="C40" s="61"/>
      <c r="D40" s="61"/>
      <c r="E40" s="61"/>
      <c r="F40" s="61"/>
      <c r="G40" s="61"/>
      <c r="H40" s="61"/>
      <c r="I40" s="61"/>
      <c r="J40" s="61"/>
      <c r="K40" s="61"/>
      <c r="L40" s="61"/>
      <c r="M40" s="61"/>
      <c r="N40" s="228" t="s">
        <v>5</v>
      </c>
      <c r="O40" s="229"/>
      <c r="P40" s="230"/>
      <c r="Q40" s="200"/>
      <c r="R40" s="201"/>
      <c r="S40" s="201"/>
      <c r="T40" s="200"/>
      <c r="U40" s="201"/>
      <c r="V40" s="208"/>
      <c r="Y40" s="60"/>
      <c r="Z40" s="61"/>
      <c r="AA40" s="61"/>
      <c r="AB40" s="61"/>
      <c r="AC40" s="61"/>
      <c r="AD40" s="61"/>
      <c r="AE40" s="61"/>
      <c r="AF40" s="61"/>
      <c r="AG40" s="61"/>
      <c r="AH40" s="61"/>
      <c r="AI40" s="61"/>
      <c r="AJ40" s="61"/>
      <c r="AK40" s="228" t="s">
        <v>5</v>
      </c>
      <c r="AL40" s="229"/>
      <c r="AM40" s="230"/>
      <c r="AN40" s="200"/>
      <c r="AO40" s="201"/>
      <c r="AP40" s="201"/>
      <c r="AQ40" s="200"/>
      <c r="AR40" s="201"/>
      <c r="AS40" s="208"/>
    </row>
    <row r="41" spans="1:46" ht="30" customHeight="1" thickBot="1" x14ac:dyDescent="0.2">
      <c r="A41" s="3"/>
      <c r="B41" s="239" t="s">
        <v>226</v>
      </c>
      <c r="C41" s="240"/>
      <c r="D41" s="240"/>
      <c r="E41" s="240"/>
      <c r="F41" s="240"/>
      <c r="G41" s="241"/>
      <c r="H41" s="188" t="s">
        <v>0</v>
      </c>
      <c r="I41" s="189"/>
      <c r="J41" s="190"/>
      <c r="K41" s="188" t="s">
        <v>48</v>
      </c>
      <c r="L41" s="189"/>
      <c r="M41" s="190"/>
      <c r="N41" s="188" t="s">
        <v>11</v>
      </c>
      <c r="O41" s="189"/>
      <c r="P41" s="190"/>
      <c r="Q41" s="170" t="s">
        <v>49</v>
      </c>
      <c r="R41" s="170"/>
      <c r="S41" s="170"/>
      <c r="T41" s="170"/>
      <c r="U41" s="170"/>
      <c r="V41" s="162"/>
      <c r="Y41" s="239" t="s">
        <v>226</v>
      </c>
      <c r="Z41" s="240"/>
      <c r="AA41" s="240"/>
      <c r="AB41" s="240"/>
      <c r="AC41" s="240"/>
      <c r="AD41" s="241"/>
      <c r="AE41" s="188" t="s">
        <v>0</v>
      </c>
      <c r="AF41" s="189"/>
      <c r="AG41" s="190"/>
      <c r="AH41" s="188" t="s">
        <v>48</v>
      </c>
      <c r="AI41" s="189"/>
      <c r="AJ41" s="190"/>
      <c r="AK41" s="188" t="s">
        <v>11</v>
      </c>
      <c r="AL41" s="189"/>
      <c r="AM41" s="190"/>
      <c r="AN41" s="170" t="s">
        <v>49</v>
      </c>
      <c r="AO41" s="170"/>
      <c r="AP41" s="170"/>
      <c r="AQ41" s="170"/>
      <c r="AR41" s="170"/>
      <c r="AS41" s="162"/>
    </row>
    <row r="42" spans="1:46" ht="20.100000000000001" customHeight="1" x14ac:dyDescent="0.15">
      <c r="A42" s="3"/>
      <c r="B42" s="237" t="s">
        <v>31</v>
      </c>
      <c r="C42" s="238"/>
      <c r="D42" s="238"/>
      <c r="E42" s="238"/>
      <c r="F42" s="238"/>
      <c r="G42" s="238"/>
      <c r="H42" s="234" t="s">
        <v>4</v>
      </c>
      <c r="I42" s="235"/>
      <c r="J42" s="236"/>
      <c r="K42" s="234" t="s">
        <v>4</v>
      </c>
      <c r="L42" s="235"/>
      <c r="M42" s="236"/>
      <c r="N42" s="234" t="s">
        <v>4</v>
      </c>
      <c r="O42" s="235"/>
      <c r="P42" s="236"/>
      <c r="Q42" s="202"/>
      <c r="R42" s="203"/>
      <c r="S42" s="203"/>
      <c r="T42" s="202"/>
      <c r="U42" s="203"/>
      <c r="V42" s="204"/>
      <c r="Y42" s="237" t="s">
        <v>31</v>
      </c>
      <c r="Z42" s="238"/>
      <c r="AA42" s="238"/>
      <c r="AB42" s="238"/>
      <c r="AC42" s="238"/>
      <c r="AD42" s="238"/>
      <c r="AE42" s="234" t="s">
        <v>4</v>
      </c>
      <c r="AF42" s="235"/>
      <c r="AG42" s="236"/>
      <c r="AH42" s="234" t="s">
        <v>4</v>
      </c>
      <c r="AI42" s="235"/>
      <c r="AJ42" s="236"/>
      <c r="AK42" s="234" t="s">
        <v>4</v>
      </c>
      <c r="AL42" s="235"/>
      <c r="AM42" s="236"/>
      <c r="AN42" s="202"/>
      <c r="AO42" s="203"/>
      <c r="AP42" s="203"/>
      <c r="AQ42" s="202"/>
      <c r="AR42" s="203"/>
      <c r="AS42" s="204"/>
    </row>
    <row r="43" spans="1:46" ht="20.100000000000001" customHeight="1" x14ac:dyDescent="0.15">
      <c r="A43" s="3"/>
      <c r="B43" s="217"/>
      <c r="C43" s="218"/>
      <c r="D43" s="218"/>
      <c r="E43" s="218"/>
      <c r="F43" s="218"/>
      <c r="G43" s="218"/>
      <c r="H43" s="191"/>
      <c r="I43" s="192"/>
      <c r="J43" s="193"/>
      <c r="K43" s="194"/>
      <c r="L43" s="195"/>
      <c r="M43" s="196"/>
      <c r="N43" s="219"/>
      <c r="O43" s="220"/>
      <c r="P43" s="221"/>
      <c r="Q43" s="197" t="str">
        <f>IF(AND(SUM(H43:M43)&gt;0,ISBLANK(N43)),"熱橋を選択",IF(OR(N43="一般部",N43="両方"),W43,""))</f>
        <v/>
      </c>
      <c r="R43" s="198"/>
      <c r="S43" s="198"/>
      <c r="T43" s="197" t="str">
        <f>IF(AND(SUM(H43:M43)&gt;0,ISBLANK(N43)),"して下さい",IF(OR(N43="熱橋部",N43="両方"),W43,""))</f>
        <v/>
      </c>
      <c r="U43" s="198"/>
      <c r="V43" s="199"/>
      <c r="W43" s="6">
        <f t="shared" ref="W43:W47" si="6">IF(ISBLANK(H43),0,ROUND(K43/H43/1000,3))</f>
        <v>0</v>
      </c>
      <c r="Y43" s="217"/>
      <c r="Z43" s="218"/>
      <c r="AA43" s="218"/>
      <c r="AB43" s="218"/>
      <c r="AC43" s="218"/>
      <c r="AD43" s="218"/>
      <c r="AE43" s="191"/>
      <c r="AF43" s="192"/>
      <c r="AG43" s="193"/>
      <c r="AH43" s="194"/>
      <c r="AI43" s="195"/>
      <c r="AJ43" s="196"/>
      <c r="AK43" s="219"/>
      <c r="AL43" s="220"/>
      <c r="AM43" s="221"/>
      <c r="AN43" s="197" t="str">
        <f>IF(AND(SUM(AE43:AH43)&gt;0,ISBLANK(AK43)),"熱橋を選択",IF(OR(AK43="一般部",AK43="両方"),AT43,""))</f>
        <v/>
      </c>
      <c r="AO43" s="198"/>
      <c r="AP43" s="198"/>
      <c r="AQ43" s="197" t="str">
        <f>IF(AND(SUM(AE43:AH43)&gt;0,ISBLANK(AK43)),"して下さい",IF(OR(AK43="熱橋部",AK43="両方"),AT43,""))</f>
        <v/>
      </c>
      <c r="AR43" s="198"/>
      <c r="AS43" s="199"/>
      <c r="AT43" s="6">
        <f t="shared" ref="AT43:AT47" si="7">IF(ISBLANK(AE43),0,ROUND(AH43/AE43/1000,3))</f>
        <v>0</v>
      </c>
    </row>
    <row r="44" spans="1:46" ht="20.100000000000001" customHeight="1" x14ac:dyDescent="0.15">
      <c r="A44" s="3"/>
      <c r="B44" s="217"/>
      <c r="C44" s="218"/>
      <c r="D44" s="218"/>
      <c r="E44" s="218"/>
      <c r="F44" s="218"/>
      <c r="G44" s="218"/>
      <c r="H44" s="191"/>
      <c r="I44" s="192"/>
      <c r="J44" s="193"/>
      <c r="K44" s="194"/>
      <c r="L44" s="195"/>
      <c r="M44" s="196"/>
      <c r="N44" s="219"/>
      <c r="O44" s="220"/>
      <c r="P44" s="221"/>
      <c r="Q44" s="197" t="str">
        <f>IF(AND(SUM(H44:M44)&gt;0,ISBLANK(N44)),"熱橋を選択",IF(OR(N44="一般部",N44="両方"),W44,""))</f>
        <v/>
      </c>
      <c r="R44" s="198"/>
      <c r="S44" s="198"/>
      <c r="T44" s="197" t="str">
        <f>IF(AND(SUM(H44:M44)&gt;0,ISBLANK(N44)),"して下さい",IF(OR(N44="熱橋部",N44="両方"),W44,""))</f>
        <v/>
      </c>
      <c r="U44" s="198"/>
      <c r="V44" s="199"/>
      <c r="W44" s="6">
        <f t="shared" si="6"/>
        <v>0</v>
      </c>
      <c r="Y44" s="217"/>
      <c r="Z44" s="218"/>
      <c r="AA44" s="218"/>
      <c r="AB44" s="218"/>
      <c r="AC44" s="218"/>
      <c r="AD44" s="218"/>
      <c r="AE44" s="191"/>
      <c r="AF44" s="192"/>
      <c r="AG44" s="193"/>
      <c r="AH44" s="194"/>
      <c r="AI44" s="195"/>
      <c r="AJ44" s="196"/>
      <c r="AK44" s="219"/>
      <c r="AL44" s="220"/>
      <c r="AM44" s="221"/>
      <c r="AN44" s="197" t="str">
        <f t="shared" ref="AN44:AN47" si="8">IF(AND(SUM(AE44:AH44)&gt;0,ISBLANK(AK44)),"熱橋を選択",IF(OR(AK44="一般部",AK44="両方"),AT44,""))</f>
        <v/>
      </c>
      <c r="AO44" s="198"/>
      <c r="AP44" s="198"/>
      <c r="AQ44" s="197" t="str">
        <f>IF(AND(SUM(AE44:AH44)&gt;0,ISBLANK(AK44)),"して下さい",IF(OR(AK44="熱橋部",AK44="両方"),AT44,""))</f>
        <v/>
      </c>
      <c r="AR44" s="198"/>
      <c r="AS44" s="199"/>
      <c r="AT44" s="6">
        <f t="shared" si="7"/>
        <v>0</v>
      </c>
    </row>
    <row r="45" spans="1:46" ht="20.100000000000001" customHeight="1" x14ac:dyDescent="0.15">
      <c r="A45" s="3"/>
      <c r="B45" s="217"/>
      <c r="C45" s="218"/>
      <c r="D45" s="218"/>
      <c r="E45" s="218"/>
      <c r="F45" s="218"/>
      <c r="G45" s="218"/>
      <c r="H45" s="191"/>
      <c r="I45" s="192"/>
      <c r="J45" s="193"/>
      <c r="K45" s="194"/>
      <c r="L45" s="195"/>
      <c r="M45" s="196"/>
      <c r="N45" s="219"/>
      <c r="O45" s="220"/>
      <c r="P45" s="221"/>
      <c r="Q45" s="197" t="str">
        <f>IF(AND(SUM(H45:M45)&gt;0,ISBLANK(N45)),"熱橋を選択",IF(OR(N45="一般部",N45="両方"),W45,""))</f>
        <v/>
      </c>
      <c r="R45" s="198"/>
      <c r="S45" s="198"/>
      <c r="T45" s="197" t="str">
        <f>IF(AND(SUM(H45:M45)&gt;0,ISBLANK(N45)),"して下さい",IF(OR(N45="熱橋部",N45="両方"),W45,""))</f>
        <v/>
      </c>
      <c r="U45" s="198"/>
      <c r="V45" s="199"/>
      <c r="W45" s="6">
        <f t="shared" si="6"/>
        <v>0</v>
      </c>
      <c r="Y45" s="217"/>
      <c r="Z45" s="218"/>
      <c r="AA45" s="218"/>
      <c r="AB45" s="218"/>
      <c r="AC45" s="218"/>
      <c r="AD45" s="218"/>
      <c r="AE45" s="191"/>
      <c r="AF45" s="192"/>
      <c r="AG45" s="193"/>
      <c r="AH45" s="194"/>
      <c r="AI45" s="195"/>
      <c r="AJ45" s="196"/>
      <c r="AK45" s="219"/>
      <c r="AL45" s="220"/>
      <c r="AM45" s="221"/>
      <c r="AN45" s="197" t="str">
        <f t="shared" si="8"/>
        <v/>
      </c>
      <c r="AO45" s="198"/>
      <c r="AP45" s="198"/>
      <c r="AQ45" s="197" t="str">
        <f>IF(AND(SUM(AE45:AH45)&gt;0,ISBLANK(AK45)),"して下さい",IF(OR(AK45="熱橋部",AK45="両方"),AT45,""))</f>
        <v/>
      </c>
      <c r="AR45" s="198"/>
      <c r="AS45" s="199"/>
      <c r="AT45" s="6">
        <f t="shared" si="7"/>
        <v>0</v>
      </c>
    </row>
    <row r="46" spans="1:46" ht="20.100000000000001" customHeight="1" x14ac:dyDescent="0.15">
      <c r="A46" s="3"/>
      <c r="B46" s="217"/>
      <c r="C46" s="218"/>
      <c r="D46" s="218"/>
      <c r="E46" s="218"/>
      <c r="F46" s="218"/>
      <c r="G46" s="218"/>
      <c r="H46" s="191"/>
      <c r="I46" s="192"/>
      <c r="J46" s="193"/>
      <c r="K46" s="194"/>
      <c r="L46" s="195"/>
      <c r="M46" s="196"/>
      <c r="N46" s="219"/>
      <c r="O46" s="220"/>
      <c r="P46" s="221"/>
      <c r="Q46" s="197" t="str">
        <f>IF(AND(SUM(H46:M46)&gt;0,ISBLANK(N46)),"熱橋を選択",IF(OR(N46="一般部",N46="両方"),W46,""))</f>
        <v/>
      </c>
      <c r="R46" s="198"/>
      <c r="S46" s="198"/>
      <c r="T46" s="197" t="str">
        <f>IF(AND(SUM(H46:M46)&gt;0,ISBLANK(N46)),"して下さい",IF(OR(N46="熱橋部",N46="両方"),W46,""))</f>
        <v/>
      </c>
      <c r="U46" s="198"/>
      <c r="V46" s="199"/>
      <c r="W46" s="6">
        <f t="shared" si="6"/>
        <v>0</v>
      </c>
      <c r="Y46" s="217"/>
      <c r="Z46" s="218"/>
      <c r="AA46" s="218"/>
      <c r="AB46" s="218"/>
      <c r="AC46" s="218"/>
      <c r="AD46" s="218"/>
      <c r="AE46" s="191"/>
      <c r="AF46" s="192"/>
      <c r="AG46" s="193"/>
      <c r="AH46" s="194"/>
      <c r="AI46" s="195"/>
      <c r="AJ46" s="196"/>
      <c r="AK46" s="219"/>
      <c r="AL46" s="220"/>
      <c r="AM46" s="221"/>
      <c r="AN46" s="197" t="str">
        <f t="shared" si="8"/>
        <v/>
      </c>
      <c r="AO46" s="198"/>
      <c r="AP46" s="198"/>
      <c r="AQ46" s="197" t="str">
        <f>IF(AND(SUM(AE46:AH46)&gt;0,ISBLANK(AK46)),"して下さい",IF(OR(AK46="熱橋部",AK46="両方"),AT46,""))</f>
        <v/>
      </c>
      <c r="AR46" s="198"/>
      <c r="AS46" s="199"/>
      <c r="AT46" s="6">
        <f t="shared" si="7"/>
        <v>0</v>
      </c>
    </row>
    <row r="47" spans="1:46" ht="20.100000000000001" customHeight="1" x14ac:dyDescent="0.15">
      <c r="A47" s="3"/>
      <c r="B47" s="247"/>
      <c r="C47" s="248"/>
      <c r="D47" s="248"/>
      <c r="E47" s="248"/>
      <c r="F47" s="248"/>
      <c r="G47" s="249"/>
      <c r="H47" s="191"/>
      <c r="I47" s="192"/>
      <c r="J47" s="193"/>
      <c r="K47" s="194"/>
      <c r="L47" s="195"/>
      <c r="M47" s="196"/>
      <c r="N47" s="219"/>
      <c r="O47" s="220"/>
      <c r="P47" s="221"/>
      <c r="Q47" s="197" t="str">
        <f>IF(AND(SUM(H47:M47)&gt;0,ISBLANK(N47)),"熱橋を選択",IF(OR(N47="一般部",N47="両方"),W47,""))</f>
        <v/>
      </c>
      <c r="R47" s="198"/>
      <c r="S47" s="198"/>
      <c r="T47" s="197" t="str">
        <f>IF(AND(SUM(H47:M47)&gt;0,ISBLANK(N47)),"して下さい",IF(OR(N47="熱橋部",N47="両方"),W47,""))</f>
        <v/>
      </c>
      <c r="U47" s="198"/>
      <c r="V47" s="199"/>
      <c r="W47" s="6">
        <f t="shared" si="6"/>
        <v>0</v>
      </c>
      <c r="Y47" s="247"/>
      <c r="Z47" s="248"/>
      <c r="AA47" s="248"/>
      <c r="AB47" s="248"/>
      <c r="AC47" s="248"/>
      <c r="AD47" s="249"/>
      <c r="AE47" s="191"/>
      <c r="AF47" s="192"/>
      <c r="AG47" s="193"/>
      <c r="AH47" s="194"/>
      <c r="AI47" s="195"/>
      <c r="AJ47" s="196"/>
      <c r="AK47" s="219"/>
      <c r="AL47" s="220"/>
      <c r="AM47" s="221"/>
      <c r="AN47" s="197" t="str">
        <f t="shared" si="8"/>
        <v/>
      </c>
      <c r="AO47" s="198"/>
      <c r="AP47" s="198"/>
      <c r="AQ47" s="197" t="str">
        <f>IF(AND(SUM(AE47:AH47)&gt;0,ISBLANK(AK47)),"して下さい",IF(OR(AK47="熱橋部",AK47="両方"),AT47,""))</f>
        <v/>
      </c>
      <c r="AR47" s="198"/>
      <c r="AS47" s="199"/>
      <c r="AT47" s="6">
        <f t="shared" si="7"/>
        <v>0</v>
      </c>
    </row>
    <row r="48" spans="1:46" ht="20.100000000000001" customHeight="1" x14ac:dyDescent="0.15">
      <c r="A48" s="3"/>
      <c r="B48" s="214" t="s">
        <v>32</v>
      </c>
      <c r="C48" s="215"/>
      <c r="D48" s="215"/>
      <c r="E48" s="215"/>
      <c r="F48" s="215"/>
      <c r="G48" s="216"/>
      <c r="H48" s="244" t="s">
        <v>4</v>
      </c>
      <c r="I48" s="245"/>
      <c r="J48" s="246"/>
      <c r="K48" s="244" t="s">
        <v>4</v>
      </c>
      <c r="L48" s="245"/>
      <c r="M48" s="246"/>
      <c r="N48" s="244" t="s">
        <v>4</v>
      </c>
      <c r="O48" s="245"/>
      <c r="P48" s="246"/>
      <c r="Q48" s="180"/>
      <c r="R48" s="181"/>
      <c r="S48" s="181"/>
      <c r="T48" s="180"/>
      <c r="U48" s="181"/>
      <c r="V48" s="182"/>
      <c r="Y48" s="214" t="s">
        <v>32</v>
      </c>
      <c r="Z48" s="215"/>
      <c r="AA48" s="215"/>
      <c r="AB48" s="215"/>
      <c r="AC48" s="215"/>
      <c r="AD48" s="216"/>
      <c r="AE48" s="244" t="s">
        <v>4</v>
      </c>
      <c r="AF48" s="245"/>
      <c r="AG48" s="246"/>
      <c r="AH48" s="244" t="s">
        <v>4</v>
      </c>
      <c r="AI48" s="245"/>
      <c r="AJ48" s="246"/>
      <c r="AK48" s="244" t="s">
        <v>4</v>
      </c>
      <c r="AL48" s="245"/>
      <c r="AM48" s="246"/>
      <c r="AN48" s="180"/>
      <c r="AO48" s="181"/>
      <c r="AP48" s="181"/>
      <c r="AQ48" s="180"/>
      <c r="AR48" s="181"/>
      <c r="AS48" s="182"/>
    </row>
    <row r="49" spans="1:46" ht="20.100000000000001" customHeight="1" x14ac:dyDescent="0.15">
      <c r="A49" s="3"/>
      <c r="B49" s="212" t="s">
        <v>3</v>
      </c>
      <c r="C49" s="213"/>
      <c r="D49" s="213"/>
      <c r="E49" s="213"/>
      <c r="F49" s="213"/>
      <c r="G49" s="213"/>
      <c r="H49" s="213"/>
      <c r="I49" s="213"/>
      <c r="J49" s="213"/>
      <c r="K49" s="213"/>
      <c r="L49" s="48"/>
      <c r="M49" s="48"/>
      <c r="N49" s="48"/>
      <c r="O49" s="48"/>
      <c r="P49" s="7"/>
      <c r="Q49" s="183">
        <f>SUM(Q42:S48)</f>
        <v>0</v>
      </c>
      <c r="R49" s="184"/>
      <c r="S49" s="184"/>
      <c r="T49" s="183">
        <f>SUM(T42:V48)</f>
        <v>0</v>
      </c>
      <c r="U49" s="184"/>
      <c r="V49" s="185"/>
      <c r="Y49" s="212" t="s">
        <v>3</v>
      </c>
      <c r="Z49" s="213"/>
      <c r="AA49" s="213"/>
      <c r="AB49" s="213"/>
      <c r="AC49" s="213"/>
      <c r="AD49" s="213"/>
      <c r="AE49" s="213"/>
      <c r="AF49" s="213"/>
      <c r="AG49" s="213"/>
      <c r="AH49" s="213"/>
      <c r="AI49" s="48"/>
      <c r="AJ49" s="48"/>
      <c r="AK49" s="48"/>
      <c r="AL49" s="48"/>
      <c r="AM49" s="7"/>
      <c r="AN49" s="183">
        <f>SUM(AN42:AP48)</f>
        <v>0</v>
      </c>
      <c r="AO49" s="184"/>
      <c r="AP49" s="184"/>
      <c r="AQ49" s="183">
        <f>SUM(AQ42:AS48)</f>
        <v>0</v>
      </c>
      <c r="AR49" s="184"/>
      <c r="AS49" s="185"/>
    </row>
    <row r="50" spans="1:46" ht="20.100000000000001" customHeight="1" x14ac:dyDescent="0.15">
      <c r="A50" s="3"/>
      <c r="B50" s="212" t="s">
        <v>2</v>
      </c>
      <c r="C50" s="213"/>
      <c r="D50" s="213"/>
      <c r="E50" s="213"/>
      <c r="F50" s="213"/>
      <c r="G50" s="213"/>
      <c r="H50" s="213"/>
      <c r="I50" s="213"/>
      <c r="J50" s="213"/>
      <c r="K50" s="213"/>
      <c r="L50" s="48"/>
      <c r="M50" s="48"/>
      <c r="N50" s="48"/>
      <c r="O50" s="48"/>
      <c r="P50" s="7"/>
      <c r="Q50" s="183">
        <f>IF(SUM(Q42:S48)=0,0,ROUND(1/Q49,3))</f>
        <v>0</v>
      </c>
      <c r="R50" s="184"/>
      <c r="S50" s="184"/>
      <c r="T50" s="183">
        <f>IF(SUM(T42:V48)=0,0,ROUND(1/T49,3))</f>
        <v>0</v>
      </c>
      <c r="U50" s="184"/>
      <c r="V50" s="185"/>
      <c r="Y50" s="212" t="s">
        <v>2</v>
      </c>
      <c r="Z50" s="213"/>
      <c r="AA50" s="213"/>
      <c r="AB50" s="213"/>
      <c r="AC50" s="213"/>
      <c r="AD50" s="213"/>
      <c r="AE50" s="213"/>
      <c r="AF50" s="213"/>
      <c r="AG50" s="213"/>
      <c r="AH50" s="213"/>
      <c r="AI50" s="48"/>
      <c r="AJ50" s="48"/>
      <c r="AK50" s="48"/>
      <c r="AL50" s="48"/>
      <c r="AM50" s="7"/>
      <c r="AN50" s="183">
        <f>IF(SUM(AN42:AP48)=0,0,ROUND(1/AN49,3))</f>
        <v>0</v>
      </c>
      <c r="AO50" s="184"/>
      <c r="AP50" s="184"/>
      <c r="AQ50" s="183">
        <f>IF(SUM(AQ42:AS48)=0,0,ROUND(1/AQ49,3))</f>
        <v>0</v>
      </c>
      <c r="AR50" s="184"/>
      <c r="AS50" s="185"/>
    </row>
    <row r="51" spans="1:46" ht="20.100000000000001" customHeight="1" thickBot="1" x14ac:dyDescent="0.2">
      <c r="A51" s="3"/>
      <c r="B51" s="222" t="s">
        <v>1</v>
      </c>
      <c r="C51" s="223"/>
      <c r="D51" s="223"/>
      <c r="E51" s="223"/>
      <c r="F51" s="223"/>
      <c r="G51" s="223"/>
      <c r="H51" s="223"/>
      <c r="I51" s="223"/>
      <c r="J51" s="223"/>
      <c r="K51" s="223"/>
      <c r="L51" s="49"/>
      <c r="M51" s="49"/>
      <c r="N51" s="49"/>
      <c r="O51" s="49"/>
      <c r="P51" s="8"/>
      <c r="Q51" s="209">
        <f>IF(SUM(Q43:V47)=0,0,ROUND(Q40*Q50+T40*T50,3))</f>
        <v>0</v>
      </c>
      <c r="R51" s="210"/>
      <c r="S51" s="210"/>
      <c r="T51" s="210"/>
      <c r="U51" s="210"/>
      <c r="V51" s="211"/>
      <c r="Y51" s="222" t="s">
        <v>1</v>
      </c>
      <c r="Z51" s="223"/>
      <c r="AA51" s="223"/>
      <c r="AB51" s="223"/>
      <c r="AC51" s="223"/>
      <c r="AD51" s="223"/>
      <c r="AE51" s="223"/>
      <c r="AF51" s="223"/>
      <c r="AG51" s="223"/>
      <c r="AH51" s="223"/>
      <c r="AI51" s="49"/>
      <c r="AJ51" s="49"/>
      <c r="AK51" s="49"/>
      <c r="AL51" s="49"/>
      <c r="AM51" s="8"/>
      <c r="AN51" s="209">
        <f>IF(SUM(AN43:AS47)=0,0,ROUND(AN40*AN50+AQ40*AQ50,3))</f>
        <v>0</v>
      </c>
      <c r="AO51" s="210"/>
      <c r="AP51" s="210"/>
      <c r="AQ51" s="210"/>
      <c r="AR51" s="210"/>
      <c r="AS51" s="211"/>
    </row>
    <row r="52" spans="1:46" ht="15" customHeight="1" x14ac:dyDescent="0.15">
      <c r="A52" s="3"/>
      <c r="B52" s="11"/>
      <c r="C52" s="11"/>
      <c r="D52" s="11"/>
      <c r="E52" s="11"/>
      <c r="F52" s="11"/>
      <c r="G52" s="11"/>
      <c r="H52" s="11"/>
      <c r="I52" s="11"/>
      <c r="J52" s="11"/>
      <c r="K52" s="11"/>
      <c r="L52" s="11"/>
      <c r="M52" s="11"/>
      <c r="N52" s="11"/>
      <c r="O52" s="11"/>
      <c r="P52" s="11"/>
      <c r="Q52" s="12"/>
      <c r="R52" s="12"/>
      <c r="S52" s="12"/>
      <c r="T52" s="12"/>
      <c r="U52" s="12"/>
      <c r="V52" s="12"/>
      <c r="Y52" s="11"/>
      <c r="Z52" s="11"/>
      <c r="AA52" s="11"/>
      <c r="AB52" s="11"/>
      <c r="AC52" s="11"/>
      <c r="AD52" s="11"/>
      <c r="AE52" s="11"/>
      <c r="AF52" s="11"/>
      <c r="AG52" s="11"/>
      <c r="AH52" s="11"/>
      <c r="AI52" s="11"/>
      <c r="AJ52" s="11"/>
      <c r="AK52" s="11"/>
      <c r="AL52" s="11"/>
      <c r="AM52" s="11"/>
      <c r="AN52" s="12"/>
      <c r="AO52" s="12"/>
      <c r="AP52" s="12"/>
      <c r="AQ52" s="12"/>
      <c r="AR52" s="12"/>
      <c r="AS52" s="12"/>
    </row>
    <row r="53" spans="1:46" ht="15" customHeight="1" thickBot="1" x14ac:dyDescent="0.2">
      <c r="A53" s="3"/>
      <c r="B53" s="3"/>
      <c r="C53" s="3"/>
      <c r="D53" s="3"/>
      <c r="E53" s="3"/>
      <c r="F53" s="3"/>
      <c r="G53" s="3"/>
      <c r="H53" s="3"/>
      <c r="I53" s="3"/>
      <c r="J53" s="3"/>
      <c r="K53" s="3"/>
      <c r="L53" s="3"/>
      <c r="M53" s="3"/>
      <c r="N53" s="3"/>
      <c r="O53" s="3"/>
      <c r="P53" s="3"/>
      <c r="Q53" s="3"/>
      <c r="R53" s="3"/>
      <c r="S53" s="3"/>
      <c r="T53" s="3"/>
      <c r="U53" s="3"/>
      <c r="V53" s="3"/>
      <c r="Y53" s="3"/>
      <c r="Z53" s="3"/>
      <c r="AA53" s="3"/>
      <c r="AB53" s="3"/>
      <c r="AC53" s="3"/>
      <c r="AD53" s="3"/>
      <c r="AE53" s="3"/>
      <c r="AF53" s="3"/>
      <c r="AG53" s="3"/>
      <c r="AH53" s="3"/>
      <c r="AI53" s="3"/>
      <c r="AJ53" s="3"/>
      <c r="AK53" s="3"/>
      <c r="AL53" s="3"/>
      <c r="AM53" s="3"/>
      <c r="AN53" s="3"/>
      <c r="AO53" s="3"/>
      <c r="AP53" s="3"/>
      <c r="AQ53" s="3"/>
      <c r="AR53" s="3"/>
      <c r="AS53" s="3"/>
    </row>
    <row r="54" spans="1:46" ht="20.100000000000001" customHeight="1" x14ac:dyDescent="0.15">
      <c r="A54" s="3"/>
      <c r="B54" s="56"/>
      <c r="C54" s="21"/>
      <c r="D54" s="57"/>
      <c r="E54" s="57"/>
      <c r="F54" s="57"/>
      <c r="G54" s="57"/>
      <c r="H54" s="57"/>
      <c r="I54" s="57"/>
      <c r="J54" s="57"/>
      <c r="K54" s="57"/>
      <c r="L54" s="57"/>
      <c r="M54" s="57"/>
      <c r="N54" s="62" t="s">
        <v>234</v>
      </c>
      <c r="O54" s="62"/>
      <c r="P54" s="62"/>
      <c r="Q54" s="62"/>
      <c r="R54" s="62"/>
      <c r="S54" s="62"/>
      <c r="T54" s="62"/>
      <c r="U54" s="62"/>
      <c r="V54" s="63"/>
      <c r="Y54" s="56"/>
      <c r="Z54" s="21"/>
      <c r="AA54" s="57"/>
      <c r="AB54" s="57"/>
      <c r="AC54" s="57"/>
      <c r="AD54" s="57"/>
      <c r="AE54" s="57"/>
      <c r="AF54" s="57"/>
      <c r="AG54" s="57"/>
      <c r="AH54" s="57"/>
      <c r="AI54" s="57"/>
      <c r="AJ54" s="57"/>
      <c r="AK54" s="62" t="s">
        <v>234</v>
      </c>
      <c r="AL54" s="62"/>
      <c r="AM54" s="62"/>
      <c r="AN54" s="62"/>
      <c r="AO54" s="62"/>
      <c r="AP54" s="62"/>
      <c r="AQ54" s="62"/>
      <c r="AR54" s="62"/>
      <c r="AS54" s="63"/>
    </row>
    <row r="55" spans="1:46" ht="20.100000000000001" customHeight="1" x14ac:dyDescent="0.15">
      <c r="A55" s="3"/>
      <c r="B55" s="58"/>
      <c r="C55" s="59" t="s">
        <v>227</v>
      </c>
      <c r="D55" s="270"/>
      <c r="E55" s="270"/>
      <c r="F55" s="270"/>
      <c r="G55" s="270"/>
      <c r="H55" s="270"/>
      <c r="I55" s="270"/>
      <c r="J55" s="270"/>
      <c r="K55" s="270"/>
      <c r="L55" s="59" t="s">
        <v>228</v>
      </c>
      <c r="M55" s="59"/>
      <c r="N55" s="178" t="s">
        <v>8</v>
      </c>
      <c r="O55" s="177"/>
      <c r="P55" s="227"/>
      <c r="Q55" s="177" t="s">
        <v>7</v>
      </c>
      <c r="R55" s="177"/>
      <c r="S55" s="177"/>
      <c r="T55" s="178" t="s">
        <v>6</v>
      </c>
      <c r="U55" s="177"/>
      <c r="V55" s="179"/>
      <c r="Y55" s="58"/>
      <c r="Z55" s="59" t="s">
        <v>227</v>
      </c>
      <c r="AA55" s="270"/>
      <c r="AB55" s="270"/>
      <c r="AC55" s="270"/>
      <c r="AD55" s="270"/>
      <c r="AE55" s="270"/>
      <c r="AF55" s="270"/>
      <c r="AG55" s="270"/>
      <c r="AH55" s="270"/>
      <c r="AI55" s="59" t="s">
        <v>228</v>
      </c>
      <c r="AJ55" s="59"/>
      <c r="AK55" s="178" t="s">
        <v>8</v>
      </c>
      <c r="AL55" s="177"/>
      <c r="AM55" s="227"/>
      <c r="AN55" s="177" t="s">
        <v>7</v>
      </c>
      <c r="AO55" s="177"/>
      <c r="AP55" s="177"/>
      <c r="AQ55" s="178" t="s">
        <v>6</v>
      </c>
      <c r="AR55" s="177"/>
      <c r="AS55" s="179"/>
    </row>
    <row r="56" spans="1:46" ht="20.100000000000001" customHeight="1" x14ac:dyDescent="0.15">
      <c r="A56" s="3"/>
      <c r="B56" s="60"/>
      <c r="C56" s="61"/>
      <c r="D56" s="61"/>
      <c r="E56" s="61"/>
      <c r="F56" s="61"/>
      <c r="G56" s="61"/>
      <c r="H56" s="61"/>
      <c r="I56" s="61"/>
      <c r="J56" s="61"/>
      <c r="K56" s="61"/>
      <c r="L56" s="61"/>
      <c r="M56" s="61"/>
      <c r="N56" s="228" t="s">
        <v>5</v>
      </c>
      <c r="O56" s="229"/>
      <c r="P56" s="230"/>
      <c r="Q56" s="200"/>
      <c r="R56" s="201"/>
      <c r="S56" s="201"/>
      <c r="T56" s="200"/>
      <c r="U56" s="201"/>
      <c r="V56" s="208"/>
      <c r="Y56" s="60"/>
      <c r="Z56" s="61"/>
      <c r="AA56" s="61"/>
      <c r="AB56" s="61"/>
      <c r="AC56" s="61"/>
      <c r="AD56" s="61"/>
      <c r="AE56" s="61"/>
      <c r="AF56" s="61"/>
      <c r="AG56" s="61"/>
      <c r="AH56" s="61"/>
      <c r="AI56" s="61"/>
      <c r="AJ56" s="61"/>
      <c r="AK56" s="228" t="s">
        <v>5</v>
      </c>
      <c r="AL56" s="229"/>
      <c r="AM56" s="230"/>
      <c r="AN56" s="200"/>
      <c r="AO56" s="201"/>
      <c r="AP56" s="201"/>
      <c r="AQ56" s="200"/>
      <c r="AR56" s="201"/>
      <c r="AS56" s="208"/>
    </row>
    <row r="57" spans="1:46" ht="30" customHeight="1" thickBot="1" x14ac:dyDescent="0.2">
      <c r="A57" s="3"/>
      <c r="B57" s="239" t="s">
        <v>226</v>
      </c>
      <c r="C57" s="240"/>
      <c r="D57" s="240"/>
      <c r="E57" s="240"/>
      <c r="F57" s="240"/>
      <c r="G57" s="241"/>
      <c r="H57" s="188" t="s">
        <v>0</v>
      </c>
      <c r="I57" s="189"/>
      <c r="J57" s="190"/>
      <c r="K57" s="188" t="s">
        <v>48</v>
      </c>
      <c r="L57" s="189"/>
      <c r="M57" s="190"/>
      <c r="N57" s="188" t="s">
        <v>11</v>
      </c>
      <c r="O57" s="189"/>
      <c r="P57" s="190"/>
      <c r="Q57" s="170" t="s">
        <v>49</v>
      </c>
      <c r="R57" s="170"/>
      <c r="S57" s="170"/>
      <c r="T57" s="170"/>
      <c r="U57" s="170"/>
      <c r="V57" s="162"/>
      <c r="Y57" s="239" t="s">
        <v>226</v>
      </c>
      <c r="Z57" s="240"/>
      <c r="AA57" s="240"/>
      <c r="AB57" s="240"/>
      <c r="AC57" s="240"/>
      <c r="AD57" s="241"/>
      <c r="AE57" s="188" t="s">
        <v>0</v>
      </c>
      <c r="AF57" s="189"/>
      <c r="AG57" s="190"/>
      <c r="AH57" s="188" t="s">
        <v>48</v>
      </c>
      <c r="AI57" s="189"/>
      <c r="AJ57" s="190"/>
      <c r="AK57" s="188" t="s">
        <v>11</v>
      </c>
      <c r="AL57" s="189"/>
      <c r="AM57" s="190"/>
      <c r="AN57" s="170" t="s">
        <v>49</v>
      </c>
      <c r="AO57" s="170"/>
      <c r="AP57" s="170"/>
      <c r="AQ57" s="170"/>
      <c r="AR57" s="170"/>
      <c r="AS57" s="162"/>
    </row>
    <row r="58" spans="1:46" ht="20.100000000000001" customHeight="1" x14ac:dyDescent="0.15">
      <c r="A58" s="3"/>
      <c r="B58" s="237" t="s">
        <v>31</v>
      </c>
      <c r="C58" s="238"/>
      <c r="D58" s="238"/>
      <c r="E58" s="238"/>
      <c r="F58" s="238"/>
      <c r="G58" s="238"/>
      <c r="H58" s="234" t="s">
        <v>4</v>
      </c>
      <c r="I58" s="235"/>
      <c r="J58" s="236"/>
      <c r="K58" s="234" t="s">
        <v>4</v>
      </c>
      <c r="L58" s="235"/>
      <c r="M58" s="236"/>
      <c r="N58" s="234" t="s">
        <v>4</v>
      </c>
      <c r="O58" s="235"/>
      <c r="P58" s="236"/>
      <c r="Q58" s="202"/>
      <c r="R58" s="203"/>
      <c r="S58" s="203"/>
      <c r="T58" s="202"/>
      <c r="U58" s="203"/>
      <c r="V58" s="204"/>
      <c r="Y58" s="237" t="s">
        <v>31</v>
      </c>
      <c r="Z58" s="238"/>
      <c r="AA58" s="238"/>
      <c r="AB58" s="238"/>
      <c r="AC58" s="238"/>
      <c r="AD58" s="238"/>
      <c r="AE58" s="234" t="s">
        <v>4</v>
      </c>
      <c r="AF58" s="235"/>
      <c r="AG58" s="236"/>
      <c r="AH58" s="234" t="s">
        <v>4</v>
      </c>
      <c r="AI58" s="235"/>
      <c r="AJ58" s="236"/>
      <c r="AK58" s="234" t="s">
        <v>4</v>
      </c>
      <c r="AL58" s="235"/>
      <c r="AM58" s="236"/>
      <c r="AN58" s="202"/>
      <c r="AO58" s="203"/>
      <c r="AP58" s="203"/>
      <c r="AQ58" s="202"/>
      <c r="AR58" s="203"/>
      <c r="AS58" s="204"/>
    </row>
    <row r="59" spans="1:46" ht="20.100000000000001" customHeight="1" x14ac:dyDescent="0.15">
      <c r="A59" s="3"/>
      <c r="B59" s="217"/>
      <c r="C59" s="218"/>
      <c r="D59" s="218"/>
      <c r="E59" s="218"/>
      <c r="F59" s="218"/>
      <c r="G59" s="218"/>
      <c r="H59" s="191"/>
      <c r="I59" s="192"/>
      <c r="J59" s="193"/>
      <c r="K59" s="194"/>
      <c r="L59" s="195"/>
      <c r="M59" s="196"/>
      <c r="N59" s="219"/>
      <c r="O59" s="220"/>
      <c r="P59" s="221"/>
      <c r="Q59" s="197" t="str">
        <f>IF(AND(SUM(H59:M59)&gt;0,ISBLANK(N59)),"熱橋を選択",IF(OR(N59="一般部",N59="両方"),W59,""))</f>
        <v/>
      </c>
      <c r="R59" s="198"/>
      <c r="S59" s="198"/>
      <c r="T59" s="197" t="str">
        <f>IF(AND(SUM(H59:M59)&gt;0,ISBLANK(N59)),"して下さい",IF(OR(N59="熱橋部",N59="両方"),W59,""))</f>
        <v/>
      </c>
      <c r="U59" s="198"/>
      <c r="V59" s="199"/>
      <c r="W59" s="6">
        <f t="shared" ref="W59:W63" si="9">IF(ISBLANK(H59),0,ROUND(K59/H59/1000,3))</f>
        <v>0</v>
      </c>
      <c r="Y59" s="217"/>
      <c r="Z59" s="218"/>
      <c r="AA59" s="218"/>
      <c r="AB59" s="218"/>
      <c r="AC59" s="218"/>
      <c r="AD59" s="218"/>
      <c r="AE59" s="191"/>
      <c r="AF59" s="192"/>
      <c r="AG59" s="193"/>
      <c r="AH59" s="194"/>
      <c r="AI59" s="195"/>
      <c r="AJ59" s="196"/>
      <c r="AK59" s="219"/>
      <c r="AL59" s="220"/>
      <c r="AM59" s="221"/>
      <c r="AN59" s="197" t="str">
        <f>IF(AND(SUM(AE59:AH59)&gt;0,ISBLANK(AK59)),"熱橋を選択",IF(OR(AK59="一般部",AK59="両方"),AT59,""))</f>
        <v/>
      </c>
      <c r="AO59" s="198"/>
      <c r="AP59" s="198"/>
      <c r="AQ59" s="197" t="str">
        <f>IF(AND(SUM(AE59:AH59)&gt;0,ISBLANK(AK59)),"して下さい",IF(OR(AK59="熱橋部",AK59="両方"),AT59,""))</f>
        <v/>
      </c>
      <c r="AR59" s="198"/>
      <c r="AS59" s="199"/>
      <c r="AT59" s="6">
        <f t="shared" ref="AT59:AT63" si="10">IF(ISBLANK(AE59),0,ROUND(AH59/AE59/1000,3))</f>
        <v>0</v>
      </c>
    </row>
    <row r="60" spans="1:46" ht="20.100000000000001" customHeight="1" x14ac:dyDescent="0.15">
      <c r="A60" s="3"/>
      <c r="B60" s="217"/>
      <c r="C60" s="218"/>
      <c r="D60" s="218"/>
      <c r="E60" s="218"/>
      <c r="F60" s="218"/>
      <c r="G60" s="218"/>
      <c r="H60" s="191"/>
      <c r="I60" s="192"/>
      <c r="J60" s="193"/>
      <c r="K60" s="194"/>
      <c r="L60" s="195"/>
      <c r="M60" s="196"/>
      <c r="N60" s="219"/>
      <c r="O60" s="220"/>
      <c r="P60" s="221"/>
      <c r="Q60" s="197" t="str">
        <f>IF(AND(SUM(H60:M60)&gt;0,ISBLANK(N60)),"熱橋を選択",IF(OR(N60="一般部",N60="両方"),W60,""))</f>
        <v/>
      </c>
      <c r="R60" s="198"/>
      <c r="S60" s="198"/>
      <c r="T60" s="197" t="str">
        <f>IF(AND(SUM(H60:M60)&gt;0,ISBLANK(N60)),"して下さい",IF(OR(N60="熱橋部",N60="両方"),W60,""))</f>
        <v/>
      </c>
      <c r="U60" s="198"/>
      <c r="V60" s="199"/>
      <c r="W60" s="6">
        <f t="shared" si="9"/>
        <v>0</v>
      </c>
      <c r="Y60" s="217"/>
      <c r="Z60" s="218"/>
      <c r="AA60" s="218"/>
      <c r="AB60" s="218"/>
      <c r="AC60" s="218"/>
      <c r="AD60" s="218"/>
      <c r="AE60" s="191"/>
      <c r="AF60" s="192"/>
      <c r="AG60" s="193"/>
      <c r="AH60" s="194"/>
      <c r="AI60" s="195"/>
      <c r="AJ60" s="196"/>
      <c r="AK60" s="219"/>
      <c r="AL60" s="220"/>
      <c r="AM60" s="221"/>
      <c r="AN60" s="197" t="str">
        <f t="shared" ref="AN60:AN63" si="11">IF(AND(SUM(AE60:AH60)&gt;0,ISBLANK(AK60)),"熱橋を選択",IF(OR(AK60="一般部",AK60="両方"),AT60,""))</f>
        <v/>
      </c>
      <c r="AO60" s="198"/>
      <c r="AP60" s="198"/>
      <c r="AQ60" s="197" t="str">
        <f>IF(AND(SUM(AE60:AH60)&gt;0,ISBLANK(AK60)),"して下さい",IF(OR(AK60="熱橋部",AK60="両方"),AT60,""))</f>
        <v/>
      </c>
      <c r="AR60" s="198"/>
      <c r="AS60" s="199"/>
      <c r="AT60" s="6">
        <f t="shared" si="10"/>
        <v>0</v>
      </c>
    </row>
    <row r="61" spans="1:46" ht="20.100000000000001" customHeight="1" x14ac:dyDescent="0.15">
      <c r="A61" s="3"/>
      <c r="B61" s="217"/>
      <c r="C61" s="218"/>
      <c r="D61" s="218"/>
      <c r="E61" s="218"/>
      <c r="F61" s="218"/>
      <c r="G61" s="218"/>
      <c r="H61" s="191"/>
      <c r="I61" s="192"/>
      <c r="J61" s="193"/>
      <c r="K61" s="194"/>
      <c r="L61" s="195"/>
      <c r="M61" s="196"/>
      <c r="N61" s="219"/>
      <c r="O61" s="220"/>
      <c r="P61" s="221"/>
      <c r="Q61" s="197" t="str">
        <f>IF(AND(SUM(H61:M61)&gt;0,ISBLANK(N61)),"熱橋を選択",IF(OR(N61="一般部",N61="両方"),W61,""))</f>
        <v/>
      </c>
      <c r="R61" s="198"/>
      <c r="S61" s="198"/>
      <c r="T61" s="197" t="str">
        <f>IF(AND(SUM(H61:M61)&gt;0,ISBLANK(N61)),"して下さい",IF(OR(N61="熱橋部",N61="両方"),W61,""))</f>
        <v/>
      </c>
      <c r="U61" s="198"/>
      <c r="V61" s="199"/>
      <c r="W61" s="6">
        <f t="shared" si="9"/>
        <v>0</v>
      </c>
      <c r="Y61" s="217"/>
      <c r="Z61" s="218"/>
      <c r="AA61" s="218"/>
      <c r="AB61" s="218"/>
      <c r="AC61" s="218"/>
      <c r="AD61" s="218"/>
      <c r="AE61" s="191"/>
      <c r="AF61" s="192"/>
      <c r="AG61" s="193"/>
      <c r="AH61" s="194"/>
      <c r="AI61" s="195"/>
      <c r="AJ61" s="196"/>
      <c r="AK61" s="219"/>
      <c r="AL61" s="220"/>
      <c r="AM61" s="221"/>
      <c r="AN61" s="197" t="str">
        <f t="shared" si="11"/>
        <v/>
      </c>
      <c r="AO61" s="198"/>
      <c r="AP61" s="198"/>
      <c r="AQ61" s="197" t="str">
        <f>IF(AND(SUM(AE61:AH61)&gt;0,ISBLANK(AK61)),"して下さい",IF(OR(AK61="熱橋部",AK61="両方"),AT61,""))</f>
        <v/>
      </c>
      <c r="AR61" s="198"/>
      <c r="AS61" s="199"/>
      <c r="AT61" s="6">
        <f t="shared" si="10"/>
        <v>0</v>
      </c>
    </row>
    <row r="62" spans="1:46" ht="20.100000000000001" customHeight="1" x14ac:dyDescent="0.15">
      <c r="A62" s="3"/>
      <c r="B62" s="217"/>
      <c r="C62" s="218"/>
      <c r="D62" s="218"/>
      <c r="E62" s="218"/>
      <c r="F62" s="218"/>
      <c r="G62" s="218"/>
      <c r="H62" s="191"/>
      <c r="I62" s="192"/>
      <c r="J62" s="193"/>
      <c r="K62" s="194"/>
      <c r="L62" s="195"/>
      <c r="M62" s="196"/>
      <c r="N62" s="219"/>
      <c r="O62" s="220"/>
      <c r="P62" s="221"/>
      <c r="Q62" s="197" t="str">
        <f>IF(AND(SUM(H62:M62)&gt;0,ISBLANK(N62)),"熱橋を選択",IF(OR(N62="一般部",N62="両方"),W62,""))</f>
        <v/>
      </c>
      <c r="R62" s="198"/>
      <c r="S62" s="198"/>
      <c r="T62" s="197" t="str">
        <f>IF(AND(SUM(H62:M62)&gt;0,ISBLANK(N62)),"して下さい",IF(OR(N62="熱橋部",N62="両方"),W62,""))</f>
        <v/>
      </c>
      <c r="U62" s="198"/>
      <c r="V62" s="199"/>
      <c r="W62" s="6">
        <f t="shared" si="9"/>
        <v>0</v>
      </c>
      <c r="Y62" s="217"/>
      <c r="Z62" s="218"/>
      <c r="AA62" s="218"/>
      <c r="AB62" s="218"/>
      <c r="AC62" s="218"/>
      <c r="AD62" s="218"/>
      <c r="AE62" s="191"/>
      <c r="AF62" s="192"/>
      <c r="AG62" s="193"/>
      <c r="AH62" s="194"/>
      <c r="AI62" s="195"/>
      <c r="AJ62" s="196"/>
      <c r="AK62" s="219"/>
      <c r="AL62" s="220"/>
      <c r="AM62" s="221"/>
      <c r="AN62" s="197" t="str">
        <f t="shared" si="11"/>
        <v/>
      </c>
      <c r="AO62" s="198"/>
      <c r="AP62" s="198"/>
      <c r="AQ62" s="197" t="str">
        <f>IF(AND(SUM(AE62:AH62)&gt;0,ISBLANK(AK62)),"して下さい",IF(OR(AK62="熱橋部",AK62="両方"),AT62,""))</f>
        <v/>
      </c>
      <c r="AR62" s="198"/>
      <c r="AS62" s="199"/>
      <c r="AT62" s="6">
        <f t="shared" si="10"/>
        <v>0</v>
      </c>
    </row>
    <row r="63" spans="1:46" ht="20.100000000000001" customHeight="1" x14ac:dyDescent="0.15">
      <c r="A63" s="3"/>
      <c r="B63" s="247"/>
      <c r="C63" s="248"/>
      <c r="D63" s="248"/>
      <c r="E63" s="248"/>
      <c r="F63" s="248"/>
      <c r="G63" s="249"/>
      <c r="H63" s="191"/>
      <c r="I63" s="192"/>
      <c r="J63" s="193"/>
      <c r="K63" s="194"/>
      <c r="L63" s="195"/>
      <c r="M63" s="196"/>
      <c r="N63" s="219"/>
      <c r="O63" s="220"/>
      <c r="P63" s="221"/>
      <c r="Q63" s="197" t="str">
        <f>IF(AND(SUM(H63:M63)&gt;0,ISBLANK(N63)),"熱橋を選択",IF(OR(N63="一般部",N63="両方"),W63,""))</f>
        <v/>
      </c>
      <c r="R63" s="198"/>
      <c r="S63" s="198"/>
      <c r="T63" s="197" t="str">
        <f>IF(AND(SUM(H63:M63)&gt;0,ISBLANK(N63)),"して下さい",IF(OR(N63="熱橋部",N63="両方"),W63,""))</f>
        <v/>
      </c>
      <c r="U63" s="198"/>
      <c r="V63" s="199"/>
      <c r="W63" s="6">
        <f t="shared" si="9"/>
        <v>0</v>
      </c>
      <c r="Y63" s="247"/>
      <c r="Z63" s="248"/>
      <c r="AA63" s="248"/>
      <c r="AB63" s="248"/>
      <c r="AC63" s="248"/>
      <c r="AD63" s="249"/>
      <c r="AE63" s="191"/>
      <c r="AF63" s="192"/>
      <c r="AG63" s="193"/>
      <c r="AH63" s="194"/>
      <c r="AI63" s="195"/>
      <c r="AJ63" s="196"/>
      <c r="AK63" s="219"/>
      <c r="AL63" s="220"/>
      <c r="AM63" s="221"/>
      <c r="AN63" s="197" t="str">
        <f t="shared" si="11"/>
        <v/>
      </c>
      <c r="AO63" s="198"/>
      <c r="AP63" s="198"/>
      <c r="AQ63" s="197" t="str">
        <f>IF(AND(SUM(AE63:AH63)&gt;0,ISBLANK(AK63)),"して下さい",IF(OR(AK63="熱橋部",AK63="両方"),AT63,""))</f>
        <v/>
      </c>
      <c r="AR63" s="198"/>
      <c r="AS63" s="199"/>
      <c r="AT63" s="6">
        <f t="shared" si="10"/>
        <v>0</v>
      </c>
    </row>
    <row r="64" spans="1:46" ht="20.100000000000001" customHeight="1" x14ac:dyDescent="0.15">
      <c r="A64" s="3"/>
      <c r="B64" s="214" t="s">
        <v>32</v>
      </c>
      <c r="C64" s="215"/>
      <c r="D64" s="215"/>
      <c r="E64" s="215"/>
      <c r="F64" s="215"/>
      <c r="G64" s="216"/>
      <c r="H64" s="244" t="s">
        <v>4</v>
      </c>
      <c r="I64" s="245"/>
      <c r="J64" s="246"/>
      <c r="K64" s="244" t="s">
        <v>4</v>
      </c>
      <c r="L64" s="245"/>
      <c r="M64" s="246"/>
      <c r="N64" s="244" t="s">
        <v>4</v>
      </c>
      <c r="O64" s="245"/>
      <c r="P64" s="246"/>
      <c r="Q64" s="180"/>
      <c r="R64" s="181"/>
      <c r="S64" s="181"/>
      <c r="T64" s="180"/>
      <c r="U64" s="181"/>
      <c r="V64" s="182"/>
      <c r="Y64" s="214" t="s">
        <v>32</v>
      </c>
      <c r="Z64" s="215"/>
      <c r="AA64" s="215"/>
      <c r="AB64" s="215"/>
      <c r="AC64" s="215"/>
      <c r="AD64" s="216"/>
      <c r="AE64" s="244" t="s">
        <v>4</v>
      </c>
      <c r="AF64" s="245"/>
      <c r="AG64" s="246"/>
      <c r="AH64" s="244" t="s">
        <v>4</v>
      </c>
      <c r="AI64" s="245"/>
      <c r="AJ64" s="246"/>
      <c r="AK64" s="244" t="s">
        <v>4</v>
      </c>
      <c r="AL64" s="245"/>
      <c r="AM64" s="246"/>
      <c r="AN64" s="180"/>
      <c r="AO64" s="181"/>
      <c r="AP64" s="181"/>
      <c r="AQ64" s="180"/>
      <c r="AR64" s="181"/>
      <c r="AS64" s="182"/>
    </row>
    <row r="65" spans="1:46" ht="20.100000000000001" customHeight="1" x14ac:dyDescent="0.15">
      <c r="A65" s="3"/>
      <c r="B65" s="212" t="s">
        <v>3</v>
      </c>
      <c r="C65" s="213"/>
      <c r="D65" s="213"/>
      <c r="E65" s="213"/>
      <c r="F65" s="213"/>
      <c r="G65" s="213"/>
      <c r="H65" s="213"/>
      <c r="I65" s="213"/>
      <c r="J65" s="213"/>
      <c r="K65" s="213"/>
      <c r="L65" s="48"/>
      <c r="M65" s="48"/>
      <c r="N65" s="48"/>
      <c r="O65" s="48"/>
      <c r="P65" s="7"/>
      <c r="Q65" s="183">
        <f>SUM(Q58:S64)</f>
        <v>0</v>
      </c>
      <c r="R65" s="184"/>
      <c r="S65" s="184"/>
      <c r="T65" s="183">
        <f>SUM(T58:V64)</f>
        <v>0</v>
      </c>
      <c r="U65" s="184"/>
      <c r="V65" s="185"/>
      <c r="Y65" s="212" t="s">
        <v>3</v>
      </c>
      <c r="Z65" s="213"/>
      <c r="AA65" s="213"/>
      <c r="AB65" s="213"/>
      <c r="AC65" s="213"/>
      <c r="AD65" s="213"/>
      <c r="AE65" s="213"/>
      <c r="AF65" s="213"/>
      <c r="AG65" s="213"/>
      <c r="AH65" s="213"/>
      <c r="AI65" s="48"/>
      <c r="AJ65" s="48"/>
      <c r="AK65" s="48"/>
      <c r="AL65" s="48"/>
      <c r="AM65" s="7"/>
      <c r="AN65" s="183">
        <f>SUM(AN58:AP64)</f>
        <v>0</v>
      </c>
      <c r="AO65" s="184"/>
      <c r="AP65" s="184"/>
      <c r="AQ65" s="183">
        <f>SUM(AQ58:AS64)</f>
        <v>0</v>
      </c>
      <c r="AR65" s="184"/>
      <c r="AS65" s="185"/>
    </row>
    <row r="66" spans="1:46" ht="20.100000000000001" customHeight="1" x14ac:dyDescent="0.15">
      <c r="A66" s="3"/>
      <c r="B66" s="212" t="s">
        <v>2</v>
      </c>
      <c r="C66" s="213"/>
      <c r="D66" s="213"/>
      <c r="E66" s="213"/>
      <c r="F66" s="213"/>
      <c r="G66" s="213"/>
      <c r="H66" s="213"/>
      <c r="I66" s="213"/>
      <c r="J66" s="213"/>
      <c r="K66" s="213"/>
      <c r="L66" s="48"/>
      <c r="M66" s="48"/>
      <c r="N66" s="48"/>
      <c r="O66" s="48"/>
      <c r="P66" s="7"/>
      <c r="Q66" s="183">
        <f>IF(SUM(Q58:S64)=0,0,ROUND(1/Q65,3))</f>
        <v>0</v>
      </c>
      <c r="R66" s="184"/>
      <c r="S66" s="184"/>
      <c r="T66" s="183">
        <f>IF(SUM(T58:V64)=0,0,ROUND(1/T65,3))</f>
        <v>0</v>
      </c>
      <c r="U66" s="184"/>
      <c r="V66" s="185"/>
      <c r="Y66" s="212" t="s">
        <v>2</v>
      </c>
      <c r="Z66" s="213"/>
      <c r="AA66" s="213"/>
      <c r="AB66" s="213"/>
      <c r="AC66" s="213"/>
      <c r="AD66" s="213"/>
      <c r="AE66" s="213"/>
      <c r="AF66" s="213"/>
      <c r="AG66" s="213"/>
      <c r="AH66" s="213"/>
      <c r="AI66" s="48"/>
      <c r="AJ66" s="48"/>
      <c r="AK66" s="48"/>
      <c r="AL66" s="48"/>
      <c r="AM66" s="7"/>
      <c r="AN66" s="183">
        <f>IF(SUM(AN58:AP64)=0,0,ROUND(1/AN65,3))</f>
        <v>0</v>
      </c>
      <c r="AO66" s="184"/>
      <c r="AP66" s="184"/>
      <c r="AQ66" s="183">
        <f>IF(SUM(AQ58:AS64)=0,0,ROUND(1/AQ65,3))</f>
        <v>0</v>
      </c>
      <c r="AR66" s="184"/>
      <c r="AS66" s="185"/>
    </row>
    <row r="67" spans="1:46" ht="20.100000000000001" customHeight="1" thickBot="1" x14ac:dyDescent="0.2">
      <c r="A67" s="3"/>
      <c r="B67" s="222" t="s">
        <v>1</v>
      </c>
      <c r="C67" s="223"/>
      <c r="D67" s="223"/>
      <c r="E67" s="223"/>
      <c r="F67" s="223"/>
      <c r="G67" s="223"/>
      <c r="H67" s="223"/>
      <c r="I67" s="223"/>
      <c r="J67" s="223"/>
      <c r="K67" s="223"/>
      <c r="L67" s="49"/>
      <c r="M67" s="49"/>
      <c r="N67" s="49"/>
      <c r="O67" s="49"/>
      <c r="P67" s="8"/>
      <c r="Q67" s="209">
        <f>IF(SUM(Q59:V63)=0,0,ROUND(Q56*Q66+T56*T66,3))</f>
        <v>0</v>
      </c>
      <c r="R67" s="210"/>
      <c r="S67" s="210"/>
      <c r="T67" s="210"/>
      <c r="U67" s="210"/>
      <c r="V67" s="211"/>
      <c r="Y67" s="222" t="s">
        <v>1</v>
      </c>
      <c r="Z67" s="223"/>
      <c r="AA67" s="223"/>
      <c r="AB67" s="223"/>
      <c r="AC67" s="223"/>
      <c r="AD67" s="223"/>
      <c r="AE67" s="223"/>
      <c r="AF67" s="223"/>
      <c r="AG67" s="223"/>
      <c r="AH67" s="223"/>
      <c r="AI67" s="49"/>
      <c r="AJ67" s="49"/>
      <c r="AK67" s="49"/>
      <c r="AL67" s="49"/>
      <c r="AM67" s="8"/>
      <c r="AN67" s="209">
        <f>IF(SUM(AN59:AS63)=0,0,ROUND(AN56*AN66+AQ56*AQ66,3))</f>
        <v>0</v>
      </c>
      <c r="AO67" s="210"/>
      <c r="AP67" s="210"/>
      <c r="AQ67" s="210"/>
      <c r="AR67" s="210"/>
      <c r="AS67" s="211"/>
    </row>
    <row r="68" spans="1:46" ht="20.100000000000001" customHeight="1" x14ac:dyDescent="0.15"/>
    <row r="69" spans="1:46" ht="20.100000000000001" customHeight="1" thickBot="1" x14ac:dyDescent="0.2">
      <c r="A69" s="3"/>
      <c r="B69" s="3"/>
      <c r="C69" s="3"/>
      <c r="D69" s="3"/>
      <c r="E69" s="3"/>
      <c r="F69" s="3"/>
      <c r="G69" s="3"/>
      <c r="H69" s="3"/>
      <c r="I69" s="3"/>
      <c r="J69" s="3"/>
      <c r="K69" s="3"/>
      <c r="L69" s="3"/>
      <c r="M69" s="3"/>
      <c r="N69" s="3"/>
      <c r="O69" s="3"/>
      <c r="P69" s="3"/>
      <c r="Q69" s="3"/>
      <c r="R69" s="3"/>
      <c r="S69" s="3"/>
      <c r="T69" s="3"/>
      <c r="U69" s="3"/>
      <c r="V69" s="3"/>
      <c r="Y69" s="3"/>
      <c r="Z69" s="3"/>
      <c r="AA69" s="3"/>
      <c r="AB69" s="3"/>
      <c r="AC69" s="3"/>
      <c r="AD69" s="3"/>
      <c r="AE69" s="3"/>
      <c r="AF69" s="3"/>
      <c r="AG69" s="3"/>
      <c r="AH69" s="3"/>
      <c r="AI69" s="3"/>
      <c r="AJ69" s="3"/>
      <c r="AK69" s="3"/>
      <c r="AL69" s="3"/>
      <c r="AM69" s="3"/>
      <c r="AN69" s="3"/>
      <c r="AO69" s="3"/>
      <c r="AP69" s="3"/>
      <c r="AQ69" s="3"/>
      <c r="AR69" s="3"/>
      <c r="AS69" s="3"/>
    </row>
    <row r="70" spans="1:46" ht="20.100000000000001" customHeight="1" x14ac:dyDescent="0.15">
      <c r="A70" s="3"/>
      <c r="B70" s="56"/>
      <c r="C70" s="21"/>
      <c r="D70" s="57"/>
      <c r="E70" s="57"/>
      <c r="F70" s="57"/>
      <c r="G70" s="57"/>
      <c r="H70" s="57"/>
      <c r="I70" s="57"/>
      <c r="J70" s="57"/>
      <c r="K70" s="57"/>
      <c r="L70" s="57"/>
      <c r="M70" s="57"/>
      <c r="N70" s="62" t="s">
        <v>234</v>
      </c>
      <c r="O70" s="62"/>
      <c r="P70" s="62"/>
      <c r="Q70" s="62"/>
      <c r="R70" s="62"/>
      <c r="S70" s="62"/>
      <c r="T70" s="62"/>
      <c r="U70" s="62"/>
      <c r="V70" s="63"/>
      <c r="Y70" s="56"/>
      <c r="Z70" s="21"/>
      <c r="AA70" s="57"/>
      <c r="AB70" s="57"/>
      <c r="AC70" s="57"/>
      <c r="AD70" s="57"/>
      <c r="AE70" s="57"/>
      <c r="AF70" s="57"/>
      <c r="AG70" s="57"/>
      <c r="AH70" s="57"/>
      <c r="AI70" s="57"/>
      <c r="AJ70" s="57"/>
      <c r="AK70" s="62" t="s">
        <v>234</v>
      </c>
      <c r="AL70" s="62"/>
      <c r="AM70" s="62"/>
      <c r="AN70" s="62"/>
      <c r="AO70" s="62"/>
      <c r="AP70" s="62"/>
      <c r="AQ70" s="62"/>
      <c r="AR70" s="62"/>
      <c r="AS70" s="63"/>
    </row>
    <row r="71" spans="1:46" ht="20.100000000000001" customHeight="1" x14ac:dyDescent="0.15">
      <c r="A71" s="3"/>
      <c r="B71" s="58"/>
      <c r="C71" s="59" t="s">
        <v>227</v>
      </c>
      <c r="D71" s="270"/>
      <c r="E71" s="270"/>
      <c r="F71" s="270"/>
      <c r="G71" s="270"/>
      <c r="H71" s="270"/>
      <c r="I71" s="270"/>
      <c r="J71" s="270"/>
      <c r="K71" s="270"/>
      <c r="L71" s="59" t="s">
        <v>228</v>
      </c>
      <c r="M71" s="59"/>
      <c r="N71" s="178" t="s">
        <v>8</v>
      </c>
      <c r="O71" s="177"/>
      <c r="P71" s="227"/>
      <c r="Q71" s="177" t="s">
        <v>7</v>
      </c>
      <c r="R71" s="177"/>
      <c r="S71" s="177"/>
      <c r="T71" s="178" t="s">
        <v>6</v>
      </c>
      <c r="U71" s="177"/>
      <c r="V71" s="179"/>
      <c r="Y71" s="58"/>
      <c r="Z71" s="59" t="s">
        <v>227</v>
      </c>
      <c r="AA71" s="270"/>
      <c r="AB71" s="270"/>
      <c r="AC71" s="270"/>
      <c r="AD71" s="270"/>
      <c r="AE71" s="270"/>
      <c r="AF71" s="270"/>
      <c r="AG71" s="270"/>
      <c r="AH71" s="270"/>
      <c r="AI71" s="59" t="s">
        <v>228</v>
      </c>
      <c r="AJ71" s="59"/>
      <c r="AK71" s="178" t="s">
        <v>8</v>
      </c>
      <c r="AL71" s="177"/>
      <c r="AM71" s="227"/>
      <c r="AN71" s="177" t="s">
        <v>7</v>
      </c>
      <c r="AO71" s="177"/>
      <c r="AP71" s="177"/>
      <c r="AQ71" s="178" t="s">
        <v>6</v>
      </c>
      <c r="AR71" s="177"/>
      <c r="AS71" s="179"/>
    </row>
    <row r="72" spans="1:46" ht="20.100000000000001" customHeight="1" x14ac:dyDescent="0.15">
      <c r="A72" s="3"/>
      <c r="B72" s="60"/>
      <c r="C72" s="61"/>
      <c r="D72" s="61"/>
      <c r="E72" s="61"/>
      <c r="F72" s="61"/>
      <c r="G72" s="61"/>
      <c r="H72" s="61"/>
      <c r="I72" s="61"/>
      <c r="J72" s="61"/>
      <c r="K72" s="61"/>
      <c r="L72" s="61"/>
      <c r="M72" s="61"/>
      <c r="N72" s="228" t="s">
        <v>5</v>
      </c>
      <c r="O72" s="229"/>
      <c r="P72" s="230"/>
      <c r="Q72" s="200"/>
      <c r="R72" s="201"/>
      <c r="S72" s="201"/>
      <c r="T72" s="200"/>
      <c r="U72" s="201"/>
      <c r="V72" s="208"/>
      <c r="Y72" s="60"/>
      <c r="Z72" s="61"/>
      <c r="AA72" s="61"/>
      <c r="AB72" s="61"/>
      <c r="AC72" s="61"/>
      <c r="AD72" s="61"/>
      <c r="AE72" s="61"/>
      <c r="AF72" s="61"/>
      <c r="AG72" s="61"/>
      <c r="AH72" s="61"/>
      <c r="AI72" s="61"/>
      <c r="AJ72" s="61"/>
      <c r="AK72" s="228" t="s">
        <v>5</v>
      </c>
      <c r="AL72" s="229"/>
      <c r="AM72" s="230"/>
      <c r="AN72" s="200"/>
      <c r="AO72" s="201"/>
      <c r="AP72" s="201"/>
      <c r="AQ72" s="200"/>
      <c r="AR72" s="201"/>
      <c r="AS72" s="208"/>
    </row>
    <row r="73" spans="1:46" ht="30" customHeight="1" thickBot="1" x14ac:dyDescent="0.2">
      <c r="A73" s="3"/>
      <c r="B73" s="239" t="s">
        <v>226</v>
      </c>
      <c r="C73" s="240"/>
      <c r="D73" s="240"/>
      <c r="E73" s="240"/>
      <c r="F73" s="240"/>
      <c r="G73" s="241"/>
      <c r="H73" s="188" t="s">
        <v>0</v>
      </c>
      <c r="I73" s="189"/>
      <c r="J73" s="190"/>
      <c r="K73" s="188" t="s">
        <v>48</v>
      </c>
      <c r="L73" s="189"/>
      <c r="M73" s="190"/>
      <c r="N73" s="188" t="s">
        <v>11</v>
      </c>
      <c r="O73" s="189"/>
      <c r="P73" s="190"/>
      <c r="Q73" s="170" t="s">
        <v>49</v>
      </c>
      <c r="R73" s="170"/>
      <c r="S73" s="170"/>
      <c r="T73" s="170"/>
      <c r="U73" s="170"/>
      <c r="V73" s="162"/>
      <c r="Y73" s="239" t="s">
        <v>226</v>
      </c>
      <c r="Z73" s="240"/>
      <c r="AA73" s="240"/>
      <c r="AB73" s="240"/>
      <c r="AC73" s="240"/>
      <c r="AD73" s="241"/>
      <c r="AE73" s="188" t="s">
        <v>0</v>
      </c>
      <c r="AF73" s="189"/>
      <c r="AG73" s="190"/>
      <c r="AH73" s="188" t="s">
        <v>48</v>
      </c>
      <c r="AI73" s="189"/>
      <c r="AJ73" s="190"/>
      <c r="AK73" s="188" t="s">
        <v>11</v>
      </c>
      <c r="AL73" s="189"/>
      <c r="AM73" s="190"/>
      <c r="AN73" s="170" t="s">
        <v>49</v>
      </c>
      <c r="AO73" s="170"/>
      <c r="AP73" s="170"/>
      <c r="AQ73" s="170"/>
      <c r="AR73" s="170"/>
      <c r="AS73" s="162"/>
    </row>
    <row r="74" spans="1:46" ht="20.100000000000001" customHeight="1" x14ac:dyDescent="0.15">
      <c r="A74" s="3"/>
      <c r="B74" s="237" t="s">
        <v>31</v>
      </c>
      <c r="C74" s="238"/>
      <c r="D74" s="238"/>
      <c r="E74" s="238"/>
      <c r="F74" s="238"/>
      <c r="G74" s="238"/>
      <c r="H74" s="234" t="s">
        <v>4</v>
      </c>
      <c r="I74" s="235"/>
      <c r="J74" s="236"/>
      <c r="K74" s="234" t="s">
        <v>4</v>
      </c>
      <c r="L74" s="235"/>
      <c r="M74" s="236"/>
      <c r="N74" s="234" t="s">
        <v>4</v>
      </c>
      <c r="O74" s="235"/>
      <c r="P74" s="236"/>
      <c r="Q74" s="202"/>
      <c r="R74" s="203"/>
      <c r="S74" s="203"/>
      <c r="T74" s="202"/>
      <c r="U74" s="203"/>
      <c r="V74" s="204"/>
      <c r="Y74" s="237" t="s">
        <v>31</v>
      </c>
      <c r="Z74" s="238"/>
      <c r="AA74" s="238"/>
      <c r="AB74" s="238"/>
      <c r="AC74" s="238"/>
      <c r="AD74" s="238"/>
      <c r="AE74" s="234" t="s">
        <v>4</v>
      </c>
      <c r="AF74" s="235"/>
      <c r="AG74" s="236"/>
      <c r="AH74" s="234" t="s">
        <v>4</v>
      </c>
      <c r="AI74" s="235"/>
      <c r="AJ74" s="236"/>
      <c r="AK74" s="234" t="s">
        <v>4</v>
      </c>
      <c r="AL74" s="235"/>
      <c r="AM74" s="236"/>
      <c r="AN74" s="202"/>
      <c r="AO74" s="203"/>
      <c r="AP74" s="203"/>
      <c r="AQ74" s="202"/>
      <c r="AR74" s="203"/>
      <c r="AS74" s="204"/>
    </row>
    <row r="75" spans="1:46" ht="20.100000000000001" customHeight="1" x14ac:dyDescent="0.15">
      <c r="A75" s="3"/>
      <c r="B75" s="217"/>
      <c r="C75" s="218"/>
      <c r="D75" s="218"/>
      <c r="E75" s="218"/>
      <c r="F75" s="218"/>
      <c r="G75" s="218"/>
      <c r="H75" s="191"/>
      <c r="I75" s="192"/>
      <c r="J75" s="193"/>
      <c r="K75" s="194"/>
      <c r="L75" s="195"/>
      <c r="M75" s="196"/>
      <c r="N75" s="219"/>
      <c r="O75" s="220"/>
      <c r="P75" s="221"/>
      <c r="Q75" s="197" t="str">
        <f>IF(AND(SUM(H75:M75)&gt;0,ISBLANK(N75)),"熱橋を選択",IF(OR(N75="一般部",N75="両方"),W75,""))</f>
        <v/>
      </c>
      <c r="R75" s="198"/>
      <c r="S75" s="198"/>
      <c r="T75" s="197" t="str">
        <f>IF(AND(SUM(H75:M75)&gt;0,ISBLANK(N75)),"して下さい",IF(OR(N75="熱橋部",N75="両方"),W75,""))</f>
        <v/>
      </c>
      <c r="U75" s="198"/>
      <c r="V75" s="199"/>
      <c r="W75" s="6">
        <f t="shared" ref="W75:W79" si="12">IF(ISBLANK(H75),0,ROUND(K75/H75/1000,3))</f>
        <v>0</v>
      </c>
      <c r="Y75" s="217"/>
      <c r="Z75" s="218"/>
      <c r="AA75" s="218"/>
      <c r="AB75" s="218"/>
      <c r="AC75" s="218"/>
      <c r="AD75" s="218"/>
      <c r="AE75" s="191"/>
      <c r="AF75" s="192"/>
      <c r="AG75" s="193"/>
      <c r="AH75" s="194"/>
      <c r="AI75" s="195"/>
      <c r="AJ75" s="196"/>
      <c r="AK75" s="219"/>
      <c r="AL75" s="220"/>
      <c r="AM75" s="221"/>
      <c r="AN75" s="197" t="str">
        <f>IF(AND(SUM(AE75:AH75)&gt;0,ISBLANK(AK75)),"熱橋を選択",IF(OR(AK75="一般部",AK75="両方"),AT75,""))</f>
        <v/>
      </c>
      <c r="AO75" s="198"/>
      <c r="AP75" s="198"/>
      <c r="AQ75" s="197" t="str">
        <f>IF(AND(SUM(AE75:AH75)&gt;0,ISBLANK(AK75)),"して下さい",IF(OR(AK75="熱橋部",AK75="両方"),AT75,""))</f>
        <v/>
      </c>
      <c r="AR75" s="198"/>
      <c r="AS75" s="199"/>
      <c r="AT75" s="6">
        <f t="shared" ref="AT75:AT79" si="13">IF(ISBLANK(AE75),0,ROUND(AH75/AE75/1000,3))</f>
        <v>0</v>
      </c>
    </row>
    <row r="76" spans="1:46" ht="20.100000000000001" customHeight="1" x14ac:dyDescent="0.15">
      <c r="A76" s="3"/>
      <c r="B76" s="217"/>
      <c r="C76" s="218"/>
      <c r="D76" s="218"/>
      <c r="E76" s="218"/>
      <c r="F76" s="218"/>
      <c r="G76" s="218"/>
      <c r="H76" s="191"/>
      <c r="I76" s="192"/>
      <c r="J76" s="193"/>
      <c r="K76" s="194"/>
      <c r="L76" s="195"/>
      <c r="M76" s="196"/>
      <c r="N76" s="219"/>
      <c r="O76" s="220"/>
      <c r="P76" s="221"/>
      <c r="Q76" s="197" t="str">
        <f>IF(AND(SUM(H76:M76)&gt;0,ISBLANK(N76)),"熱橋を選択",IF(OR(N76="一般部",N76="両方"),W76,""))</f>
        <v/>
      </c>
      <c r="R76" s="198"/>
      <c r="S76" s="198"/>
      <c r="T76" s="197" t="str">
        <f>IF(AND(SUM(H76:M76)&gt;0,ISBLANK(N76)),"して下さい",IF(OR(N76="熱橋部",N76="両方"),W76,""))</f>
        <v/>
      </c>
      <c r="U76" s="198"/>
      <c r="V76" s="199"/>
      <c r="W76" s="6">
        <f t="shared" si="12"/>
        <v>0</v>
      </c>
      <c r="Y76" s="217"/>
      <c r="Z76" s="218"/>
      <c r="AA76" s="218"/>
      <c r="AB76" s="218"/>
      <c r="AC76" s="218"/>
      <c r="AD76" s="218"/>
      <c r="AE76" s="191"/>
      <c r="AF76" s="192"/>
      <c r="AG76" s="193"/>
      <c r="AH76" s="194"/>
      <c r="AI76" s="195"/>
      <c r="AJ76" s="196"/>
      <c r="AK76" s="219"/>
      <c r="AL76" s="220"/>
      <c r="AM76" s="221"/>
      <c r="AN76" s="197" t="str">
        <f t="shared" ref="AN76:AN79" si="14">IF(AND(SUM(AE76:AH76)&gt;0,ISBLANK(AK76)),"熱橋を選択",IF(OR(AK76="一般部",AK76="両方"),AT76,""))</f>
        <v/>
      </c>
      <c r="AO76" s="198"/>
      <c r="AP76" s="198"/>
      <c r="AQ76" s="197" t="str">
        <f>IF(AND(SUM(AE76:AH76)&gt;0,ISBLANK(AK76)),"して下さい",IF(OR(AK76="熱橋部",AK76="両方"),AT76,""))</f>
        <v/>
      </c>
      <c r="AR76" s="198"/>
      <c r="AS76" s="199"/>
      <c r="AT76" s="6">
        <f t="shared" si="13"/>
        <v>0</v>
      </c>
    </row>
    <row r="77" spans="1:46" ht="20.100000000000001" customHeight="1" x14ac:dyDescent="0.15">
      <c r="A77" s="3"/>
      <c r="B77" s="217"/>
      <c r="C77" s="218"/>
      <c r="D77" s="218"/>
      <c r="E77" s="218"/>
      <c r="F77" s="218"/>
      <c r="G77" s="218"/>
      <c r="H77" s="191"/>
      <c r="I77" s="192"/>
      <c r="J77" s="193"/>
      <c r="K77" s="194"/>
      <c r="L77" s="195"/>
      <c r="M77" s="196"/>
      <c r="N77" s="219"/>
      <c r="O77" s="220"/>
      <c r="P77" s="221"/>
      <c r="Q77" s="197" t="str">
        <f>IF(AND(SUM(H77:M77)&gt;0,ISBLANK(N77)),"熱橋を選択",IF(OR(N77="一般部",N77="両方"),W77,""))</f>
        <v/>
      </c>
      <c r="R77" s="198"/>
      <c r="S77" s="198"/>
      <c r="T77" s="197" t="str">
        <f>IF(AND(SUM(H77:M77)&gt;0,ISBLANK(N77)),"して下さい",IF(OR(N77="熱橋部",N77="両方"),W77,""))</f>
        <v/>
      </c>
      <c r="U77" s="198"/>
      <c r="V77" s="199"/>
      <c r="W77" s="6">
        <f t="shared" si="12"/>
        <v>0</v>
      </c>
      <c r="Y77" s="217"/>
      <c r="Z77" s="218"/>
      <c r="AA77" s="218"/>
      <c r="AB77" s="218"/>
      <c r="AC77" s="218"/>
      <c r="AD77" s="218"/>
      <c r="AE77" s="191"/>
      <c r="AF77" s="192"/>
      <c r="AG77" s="193"/>
      <c r="AH77" s="194"/>
      <c r="AI77" s="195"/>
      <c r="AJ77" s="196"/>
      <c r="AK77" s="219"/>
      <c r="AL77" s="220"/>
      <c r="AM77" s="221"/>
      <c r="AN77" s="197" t="str">
        <f t="shared" si="14"/>
        <v/>
      </c>
      <c r="AO77" s="198"/>
      <c r="AP77" s="198"/>
      <c r="AQ77" s="197" t="str">
        <f>IF(AND(SUM(AE77:AH77)&gt;0,ISBLANK(AK77)),"して下さい",IF(OR(AK77="熱橋部",AK77="両方"),AT77,""))</f>
        <v/>
      </c>
      <c r="AR77" s="198"/>
      <c r="AS77" s="199"/>
      <c r="AT77" s="6">
        <f t="shared" si="13"/>
        <v>0</v>
      </c>
    </row>
    <row r="78" spans="1:46" ht="20.100000000000001" customHeight="1" x14ac:dyDescent="0.15">
      <c r="A78" s="3"/>
      <c r="B78" s="217"/>
      <c r="C78" s="218"/>
      <c r="D78" s="218"/>
      <c r="E78" s="218"/>
      <c r="F78" s="218"/>
      <c r="G78" s="218"/>
      <c r="H78" s="191"/>
      <c r="I78" s="192"/>
      <c r="J78" s="193"/>
      <c r="K78" s="194"/>
      <c r="L78" s="195"/>
      <c r="M78" s="196"/>
      <c r="N78" s="219"/>
      <c r="O78" s="220"/>
      <c r="P78" s="221"/>
      <c r="Q78" s="197" t="str">
        <f>IF(AND(SUM(H78:M78)&gt;0,ISBLANK(N78)),"熱橋を選択",IF(OR(N78="一般部",N78="両方"),W78,""))</f>
        <v/>
      </c>
      <c r="R78" s="198"/>
      <c r="S78" s="198"/>
      <c r="T78" s="197" t="str">
        <f>IF(AND(SUM(H78:M78)&gt;0,ISBLANK(N78)),"して下さい",IF(OR(N78="熱橋部",N78="両方"),W78,""))</f>
        <v/>
      </c>
      <c r="U78" s="198"/>
      <c r="V78" s="199"/>
      <c r="W78" s="6">
        <f t="shared" si="12"/>
        <v>0</v>
      </c>
      <c r="Y78" s="217"/>
      <c r="Z78" s="218"/>
      <c r="AA78" s="218"/>
      <c r="AB78" s="218"/>
      <c r="AC78" s="218"/>
      <c r="AD78" s="218"/>
      <c r="AE78" s="191"/>
      <c r="AF78" s="192"/>
      <c r="AG78" s="193"/>
      <c r="AH78" s="194"/>
      <c r="AI78" s="195"/>
      <c r="AJ78" s="196"/>
      <c r="AK78" s="219"/>
      <c r="AL78" s="220"/>
      <c r="AM78" s="221"/>
      <c r="AN78" s="197" t="str">
        <f t="shared" si="14"/>
        <v/>
      </c>
      <c r="AO78" s="198"/>
      <c r="AP78" s="198"/>
      <c r="AQ78" s="197" t="str">
        <f>IF(AND(SUM(AE78:AH78)&gt;0,ISBLANK(AK78)),"して下さい",IF(OR(AK78="熱橋部",AK78="両方"),AT78,""))</f>
        <v/>
      </c>
      <c r="AR78" s="198"/>
      <c r="AS78" s="199"/>
      <c r="AT78" s="6">
        <f t="shared" si="13"/>
        <v>0</v>
      </c>
    </row>
    <row r="79" spans="1:46" ht="20.100000000000001" customHeight="1" x14ac:dyDescent="0.15">
      <c r="A79" s="3"/>
      <c r="B79" s="247"/>
      <c r="C79" s="248"/>
      <c r="D79" s="248"/>
      <c r="E79" s="248"/>
      <c r="F79" s="248"/>
      <c r="G79" s="249"/>
      <c r="H79" s="191"/>
      <c r="I79" s="192"/>
      <c r="J79" s="193"/>
      <c r="K79" s="194"/>
      <c r="L79" s="195"/>
      <c r="M79" s="196"/>
      <c r="N79" s="219"/>
      <c r="O79" s="220"/>
      <c r="P79" s="221"/>
      <c r="Q79" s="197" t="str">
        <f>IF(AND(SUM(H79:M79)&gt;0,ISBLANK(N79)),"熱橋を選択",IF(OR(N79="一般部",N79="両方"),W79,""))</f>
        <v/>
      </c>
      <c r="R79" s="198"/>
      <c r="S79" s="198"/>
      <c r="T79" s="197" t="str">
        <f>IF(AND(SUM(H79:M79)&gt;0,ISBLANK(N79)),"して下さい",IF(OR(N79="熱橋部",N79="両方"),W79,""))</f>
        <v/>
      </c>
      <c r="U79" s="198"/>
      <c r="V79" s="199"/>
      <c r="W79" s="6">
        <f t="shared" si="12"/>
        <v>0</v>
      </c>
      <c r="Y79" s="247"/>
      <c r="Z79" s="248"/>
      <c r="AA79" s="248"/>
      <c r="AB79" s="248"/>
      <c r="AC79" s="248"/>
      <c r="AD79" s="249"/>
      <c r="AE79" s="191"/>
      <c r="AF79" s="192"/>
      <c r="AG79" s="193"/>
      <c r="AH79" s="194"/>
      <c r="AI79" s="195"/>
      <c r="AJ79" s="196"/>
      <c r="AK79" s="219"/>
      <c r="AL79" s="220"/>
      <c r="AM79" s="221"/>
      <c r="AN79" s="197" t="str">
        <f t="shared" si="14"/>
        <v/>
      </c>
      <c r="AO79" s="198"/>
      <c r="AP79" s="198"/>
      <c r="AQ79" s="197" t="str">
        <f>IF(AND(SUM(AE79:AH79)&gt;0,ISBLANK(AK79)),"して下さい",IF(OR(AK79="熱橋部",AK79="両方"),AT79,""))</f>
        <v/>
      </c>
      <c r="AR79" s="198"/>
      <c r="AS79" s="199"/>
      <c r="AT79" s="6">
        <f t="shared" si="13"/>
        <v>0</v>
      </c>
    </row>
    <row r="80" spans="1:46" ht="20.100000000000001" customHeight="1" x14ac:dyDescent="0.15">
      <c r="A80" s="3"/>
      <c r="B80" s="214" t="s">
        <v>32</v>
      </c>
      <c r="C80" s="215"/>
      <c r="D80" s="215"/>
      <c r="E80" s="215"/>
      <c r="F80" s="215"/>
      <c r="G80" s="216"/>
      <c r="H80" s="244" t="s">
        <v>4</v>
      </c>
      <c r="I80" s="245"/>
      <c r="J80" s="246"/>
      <c r="K80" s="244" t="s">
        <v>4</v>
      </c>
      <c r="L80" s="245"/>
      <c r="M80" s="246"/>
      <c r="N80" s="244" t="s">
        <v>4</v>
      </c>
      <c r="O80" s="245"/>
      <c r="P80" s="246"/>
      <c r="Q80" s="180"/>
      <c r="R80" s="181"/>
      <c r="S80" s="181"/>
      <c r="T80" s="180"/>
      <c r="U80" s="181"/>
      <c r="V80" s="182"/>
      <c r="Y80" s="214" t="s">
        <v>32</v>
      </c>
      <c r="Z80" s="215"/>
      <c r="AA80" s="215"/>
      <c r="AB80" s="215"/>
      <c r="AC80" s="215"/>
      <c r="AD80" s="216"/>
      <c r="AE80" s="244" t="s">
        <v>4</v>
      </c>
      <c r="AF80" s="245"/>
      <c r="AG80" s="246"/>
      <c r="AH80" s="244" t="s">
        <v>4</v>
      </c>
      <c r="AI80" s="245"/>
      <c r="AJ80" s="246"/>
      <c r="AK80" s="244" t="s">
        <v>4</v>
      </c>
      <c r="AL80" s="245"/>
      <c r="AM80" s="246"/>
      <c r="AN80" s="180"/>
      <c r="AO80" s="181"/>
      <c r="AP80" s="181"/>
      <c r="AQ80" s="180"/>
      <c r="AR80" s="181"/>
      <c r="AS80" s="182"/>
    </row>
    <row r="81" spans="1:46" ht="20.100000000000001" customHeight="1" x14ac:dyDescent="0.15">
      <c r="A81" s="3"/>
      <c r="B81" s="212" t="s">
        <v>3</v>
      </c>
      <c r="C81" s="213"/>
      <c r="D81" s="213"/>
      <c r="E81" s="213"/>
      <c r="F81" s="213"/>
      <c r="G81" s="213"/>
      <c r="H81" s="213"/>
      <c r="I81" s="213"/>
      <c r="J81" s="213"/>
      <c r="K81" s="213"/>
      <c r="L81" s="48"/>
      <c r="M81" s="48"/>
      <c r="N81" s="48"/>
      <c r="O81" s="48"/>
      <c r="P81" s="7"/>
      <c r="Q81" s="183">
        <f>SUM(Q74:S80)</f>
        <v>0</v>
      </c>
      <c r="R81" s="184"/>
      <c r="S81" s="184"/>
      <c r="T81" s="183">
        <f>SUM(T74:V80)</f>
        <v>0</v>
      </c>
      <c r="U81" s="184"/>
      <c r="V81" s="185"/>
      <c r="Y81" s="212" t="s">
        <v>3</v>
      </c>
      <c r="Z81" s="213"/>
      <c r="AA81" s="213"/>
      <c r="AB81" s="213"/>
      <c r="AC81" s="213"/>
      <c r="AD81" s="213"/>
      <c r="AE81" s="213"/>
      <c r="AF81" s="213"/>
      <c r="AG81" s="213"/>
      <c r="AH81" s="213"/>
      <c r="AI81" s="48"/>
      <c r="AJ81" s="48"/>
      <c r="AK81" s="48"/>
      <c r="AL81" s="48"/>
      <c r="AM81" s="7"/>
      <c r="AN81" s="183">
        <f>SUM(AN74:AP80)</f>
        <v>0</v>
      </c>
      <c r="AO81" s="184"/>
      <c r="AP81" s="184"/>
      <c r="AQ81" s="183">
        <f>SUM(AQ74:AS80)</f>
        <v>0</v>
      </c>
      <c r="AR81" s="184"/>
      <c r="AS81" s="185"/>
    </row>
    <row r="82" spans="1:46" ht="20.100000000000001" customHeight="1" x14ac:dyDescent="0.15">
      <c r="A82" s="3"/>
      <c r="B82" s="212" t="s">
        <v>2</v>
      </c>
      <c r="C82" s="213"/>
      <c r="D82" s="213"/>
      <c r="E82" s="213"/>
      <c r="F82" s="213"/>
      <c r="G82" s="213"/>
      <c r="H82" s="213"/>
      <c r="I82" s="213"/>
      <c r="J82" s="213"/>
      <c r="K82" s="213"/>
      <c r="L82" s="48"/>
      <c r="M82" s="48"/>
      <c r="N82" s="48"/>
      <c r="O82" s="48"/>
      <c r="P82" s="7"/>
      <c r="Q82" s="183">
        <f>IF(SUM(Q75:S79)=0,0,ROUND(1/Q81,3))</f>
        <v>0</v>
      </c>
      <c r="R82" s="184"/>
      <c r="S82" s="184"/>
      <c r="T82" s="183">
        <f>IF(SUM(T75:V79)=0,0,ROUND(1/T81,3))</f>
        <v>0</v>
      </c>
      <c r="U82" s="184"/>
      <c r="V82" s="185"/>
      <c r="Y82" s="212" t="s">
        <v>2</v>
      </c>
      <c r="Z82" s="213"/>
      <c r="AA82" s="213"/>
      <c r="AB82" s="213"/>
      <c r="AC82" s="213"/>
      <c r="AD82" s="213"/>
      <c r="AE82" s="213"/>
      <c r="AF82" s="213"/>
      <c r="AG82" s="213"/>
      <c r="AH82" s="213"/>
      <c r="AI82" s="48"/>
      <c r="AJ82" s="48"/>
      <c r="AK82" s="48"/>
      <c r="AL82" s="48"/>
      <c r="AM82" s="7"/>
      <c r="AN82" s="183">
        <f>IF(SUM(AN75:AP79)=0,0,ROUND(1/AN81,3))</f>
        <v>0</v>
      </c>
      <c r="AO82" s="184"/>
      <c r="AP82" s="184"/>
      <c r="AQ82" s="183">
        <f>IF(SUM(AQ75:AS79)=0,0,ROUND(1/AQ81,3))</f>
        <v>0</v>
      </c>
      <c r="AR82" s="184"/>
      <c r="AS82" s="185"/>
    </row>
    <row r="83" spans="1:46" ht="20.100000000000001" customHeight="1" thickBot="1" x14ac:dyDescent="0.2">
      <c r="A83" s="3"/>
      <c r="B83" s="222" t="s">
        <v>1</v>
      </c>
      <c r="C83" s="223"/>
      <c r="D83" s="223"/>
      <c r="E83" s="223"/>
      <c r="F83" s="223"/>
      <c r="G83" s="223"/>
      <c r="H83" s="223"/>
      <c r="I83" s="223"/>
      <c r="J83" s="223"/>
      <c r="K83" s="223"/>
      <c r="L83" s="49"/>
      <c r="M83" s="49"/>
      <c r="N83" s="49"/>
      <c r="O83" s="49"/>
      <c r="P83" s="8"/>
      <c r="Q83" s="209">
        <f>IF(SUM(Q75:V79)=0,0,ROUND(Q72*Q82+T72*T82,3))</f>
        <v>0</v>
      </c>
      <c r="R83" s="210"/>
      <c r="S83" s="210"/>
      <c r="T83" s="210"/>
      <c r="U83" s="210"/>
      <c r="V83" s="211"/>
      <c r="Y83" s="222" t="s">
        <v>1</v>
      </c>
      <c r="Z83" s="223"/>
      <c r="AA83" s="223"/>
      <c r="AB83" s="223"/>
      <c r="AC83" s="223"/>
      <c r="AD83" s="223"/>
      <c r="AE83" s="223"/>
      <c r="AF83" s="223"/>
      <c r="AG83" s="223"/>
      <c r="AH83" s="223"/>
      <c r="AI83" s="49"/>
      <c r="AJ83" s="49"/>
      <c r="AK83" s="49"/>
      <c r="AL83" s="49"/>
      <c r="AM83" s="8"/>
      <c r="AN83" s="209">
        <f>IF(SUM(AN75:AS79)=0,0,ROUND(AN72*AN82+AQ72*AQ82,3))</f>
        <v>0</v>
      </c>
      <c r="AO83" s="210"/>
      <c r="AP83" s="210"/>
      <c r="AQ83" s="210"/>
      <c r="AR83" s="210"/>
      <c r="AS83" s="211"/>
    </row>
    <row r="84" spans="1:46" ht="15" customHeight="1" x14ac:dyDescent="0.15">
      <c r="A84" s="3"/>
      <c r="B84" s="11"/>
      <c r="C84" s="11"/>
      <c r="D84" s="11"/>
      <c r="E84" s="11"/>
      <c r="F84" s="11"/>
      <c r="G84" s="11"/>
      <c r="H84" s="11"/>
      <c r="I84" s="11"/>
      <c r="J84" s="11"/>
      <c r="K84" s="11"/>
      <c r="L84" s="11"/>
      <c r="M84" s="11"/>
      <c r="N84" s="11"/>
      <c r="O84" s="11"/>
      <c r="P84" s="11"/>
      <c r="Q84" s="12"/>
      <c r="R84" s="12"/>
      <c r="S84" s="12"/>
      <c r="T84" s="12"/>
      <c r="U84" s="12"/>
      <c r="V84" s="12"/>
      <c r="Y84" s="11"/>
      <c r="Z84" s="11"/>
      <c r="AA84" s="11"/>
      <c r="AB84" s="11"/>
      <c r="AC84" s="11"/>
      <c r="AD84" s="11"/>
      <c r="AE84" s="11"/>
      <c r="AF84" s="11"/>
      <c r="AG84" s="11"/>
      <c r="AH84" s="11"/>
      <c r="AI84" s="11"/>
      <c r="AJ84" s="11"/>
      <c r="AK84" s="11"/>
      <c r="AL84" s="11"/>
      <c r="AM84" s="11"/>
      <c r="AN84" s="12"/>
      <c r="AO84" s="12"/>
      <c r="AP84" s="12"/>
      <c r="AQ84" s="12"/>
      <c r="AR84" s="12"/>
      <c r="AS84" s="12"/>
    </row>
    <row r="85" spans="1:46" ht="15" customHeight="1" thickBot="1" x14ac:dyDescent="0.2">
      <c r="A85" s="3"/>
      <c r="B85" s="3"/>
      <c r="C85" s="3"/>
      <c r="D85" s="3"/>
      <c r="E85" s="3"/>
      <c r="F85" s="3"/>
      <c r="G85" s="3"/>
      <c r="H85" s="3"/>
      <c r="I85" s="3"/>
      <c r="J85" s="3"/>
      <c r="K85" s="3"/>
      <c r="L85" s="3"/>
      <c r="M85" s="3"/>
      <c r="N85" s="3"/>
      <c r="O85" s="3"/>
      <c r="P85" s="3"/>
      <c r="Q85" s="3"/>
      <c r="R85" s="3"/>
      <c r="S85" s="3"/>
      <c r="T85" s="3"/>
      <c r="U85" s="3"/>
      <c r="V85" s="3"/>
      <c r="Y85" s="3"/>
      <c r="Z85" s="3"/>
      <c r="AA85" s="3"/>
      <c r="AB85" s="3"/>
      <c r="AC85" s="3"/>
      <c r="AD85" s="3"/>
      <c r="AE85" s="3"/>
      <c r="AF85" s="3"/>
      <c r="AG85" s="3"/>
      <c r="AH85" s="3"/>
      <c r="AI85" s="3"/>
      <c r="AJ85" s="3"/>
      <c r="AK85" s="3"/>
      <c r="AL85" s="3"/>
      <c r="AM85" s="3"/>
      <c r="AN85" s="3"/>
      <c r="AO85" s="3"/>
      <c r="AP85" s="3"/>
      <c r="AQ85" s="3"/>
      <c r="AR85" s="3"/>
      <c r="AS85" s="3"/>
    </row>
    <row r="86" spans="1:46" ht="20.100000000000001" customHeight="1" x14ac:dyDescent="0.15">
      <c r="A86" s="3"/>
      <c r="B86" s="56"/>
      <c r="C86" s="21"/>
      <c r="D86" s="57"/>
      <c r="E86" s="57"/>
      <c r="F86" s="57"/>
      <c r="G86" s="57"/>
      <c r="H86" s="57"/>
      <c r="I86" s="57"/>
      <c r="J86" s="57"/>
      <c r="K86" s="57"/>
      <c r="L86" s="57"/>
      <c r="M86" s="57"/>
      <c r="N86" s="62" t="s">
        <v>234</v>
      </c>
      <c r="O86" s="62"/>
      <c r="P86" s="62"/>
      <c r="Q86" s="62"/>
      <c r="R86" s="62"/>
      <c r="S86" s="62"/>
      <c r="T86" s="62"/>
      <c r="U86" s="62"/>
      <c r="V86" s="63"/>
      <c r="Y86" s="56"/>
      <c r="Z86" s="21"/>
      <c r="AA86" s="57"/>
      <c r="AB86" s="57"/>
      <c r="AC86" s="57"/>
      <c r="AD86" s="57"/>
      <c r="AE86" s="57"/>
      <c r="AF86" s="57"/>
      <c r="AG86" s="57"/>
      <c r="AH86" s="57"/>
      <c r="AI86" s="57"/>
      <c r="AJ86" s="57"/>
      <c r="AK86" s="62" t="s">
        <v>234</v>
      </c>
      <c r="AL86" s="62"/>
      <c r="AM86" s="62"/>
      <c r="AN86" s="62"/>
      <c r="AO86" s="62"/>
      <c r="AP86" s="62"/>
      <c r="AQ86" s="62"/>
      <c r="AR86" s="62"/>
      <c r="AS86" s="63"/>
    </row>
    <row r="87" spans="1:46" ht="20.100000000000001" customHeight="1" x14ac:dyDescent="0.15">
      <c r="A87" s="3"/>
      <c r="B87" s="58"/>
      <c r="C87" s="59" t="s">
        <v>227</v>
      </c>
      <c r="D87" s="270"/>
      <c r="E87" s="270"/>
      <c r="F87" s="270"/>
      <c r="G87" s="270"/>
      <c r="H87" s="270"/>
      <c r="I87" s="270"/>
      <c r="J87" s="270"/>
      <c r="K87" s="270"/>
      <c r="L87" s="59" t="s">
        <v>228</v>
      </c>
      <c r="M87" s="59"/>
      <c r="N87" s="178" t="s">
        <v>8</v>
      </c>
      <c r="O87" s="177"/>
      <c r="P87" s="227"/>
      <c r="Q87" s="177" t="s">
        <v>7</v>
      </c>
      <c r="R87" s="177"/>
      <c r="S87" s="177"/>
      <c r="T87" s="178" t="s">
        <v>6</v>
      </c>
      <c r="U87" s="177"/>
      <c r="V87" s="179"/>
      <c r="Y87" s="58"/>
      <c r="Z87" s="59" t="s">
        <v>227</v>
      </c>
      <c r="AA87" s="270"/>
      <c r="AB87" s="270"/>
      <c r="AC87" s="270"/>
      <c r="AD87" s="270"/>
      <c r="AE87" s="270"/>
      <c r="AF87" s="270"/>
      <c r="AG87" s="270"/>
      <c r="AH87" s="270"/>
      <c r="AI87" s="59" t="s">
        <v>228</v>
      </c>
      <c r="AJ87" s="59"/>
      <c r="AK87" s="178" t="s">
        <v>8</v>
      </c>
      <c r="AL87" s="177"/>
      <c r="AM87" s="227"/>
      <c r="AN87" s="177" t="s">
        <v>7</v>
      </c>
      <c r="AO87" s="177"/>
      <c r="AP87" s="177"/>
      <c r="AQ87" s="178" t="s">
        <v>6</v>
      </c>
      <c r="AR87" s="177"/>
      <c r="AS87" s="179"/>
    </row>
    <row r="88" spans="1:46" ht="20.100000000000001" customHeight="1" x14ac:dyDescent="0.15">
      <c r="A88" s="3"/>
      <c r="B88" s="60"/>
      <c r="C88" s="61"/>
      <c r="D88" s="61"/>
      <c r="E88" s="61"/>
      <c r="F88" s="61"/>
      <c r="G88" s="61"/>
      <c r="H88" s="61"/>
      <c r="I88" s="61"/>
      <c r="J88" s="61"/>
      <c r="K88" s="61"/>
      <c r="L88" s="61"/>
      <c r="M88" s="61"/>
      <c r="N88" s="228" t="s">
        <v>5</v>
      </c>
      <c r="O88" s="229"/>
      <c r="P88" s="230"/>
      <c r="Q88" s="200"/>
      <c r="R88" s="201"/>
      <c r="S88" s="201"/>
      <c r="T88" s="200"/>
      <c r="U88" s="201"/>
      <c r="V88" s="208"/>
      <c r="Y88" s="60"/>
      <c r="Z88" s="61"/>
      <c r="AA88" s="61"/>
      <c r="AB88" s="61"/>
      <c r="AC88" s="61"/>
      <c r="AD88" s="61"/>
      <c r="AE88" s="61"/>
      <c r="AF88" s="61"/>
      <c r="AG88" s="61"/>
      <c r="AH88" s="61"/>
      <c r="AI88" s="61"/>
      <c r="AJ88" s="61"/>
      <c r="AK88" s="228" t="s">
        <v>5</v>
      </c>
      <c r="AL88" s="229"/>
      <c r="AM88" s="230"/>
      <c r="AN88" s="200"/>
      <c r="AO88" s="201"/>
      <c r="AP88" s="201"/>
      <c r="AQ88" s="200"/>
      <c r="AR88" s="201"/>
      <c r="AS88" s="208"/>
    </row>
    <row r="89" spans="1:46" ht="30" customHeight="1" thickBot="1" x14ac:dyDescent="0.2">
      <c r="A89" s="3"/>
      <c r="B89" s="239" t="s">
        <v>226</v>
      </c>
      <c r="C89" s="240"/>
      <c r="D89" s="240"/>
      <c r="E89" s="240"/>
      <c r="F89" s="240"/>
      <c r="G89" s="241"/>
      <c r="H89" s="188" t="s">
        <v>0</v>
      </c>
      <c r="I89" s="189"/>
      <c r="J89" s="190"/>
      <c r="K89" s="188" t="s">
        <v>48</v>
      </c>
      <c r="L89" s="189"/>
      <c r="M89" s="190"/>
      <c r="N89" s="188" t="s">
        <v>11</v>
      </c>
      <c r="O89" s="189"/>
      <c r="P89" s="190"/>
      <c r="Q89" s="170" t="s">
        <v>49</v>
      </c>
      <c r="R89" s="170"/>
      <c r="S89" s="170"/>
      <c r="T89" s="170"/>
      <c r="U89" s="170"/>
      <c r="V89" s="162"/>
      <c r="Y89" s="239" t="s">
        <v>226</v>
      </c>
      <c r="Z89" s="240"/>
      <c r="AA89" s="240"/>
      <c r="AB89" s="240"/>
      <c r="AC89" s="240"/>
      <c r="AD89" s="241"/>
      <c r="AE89" s="188" t="s">
        <v>0</v>
      </c>
      <c r="AF89" s="189"/>
      <c r="AG89" s="190"/>
      <c r="AH89" s="188" t="s">
        <v>48</v>
      </c>
      <c r="AI89" s="189"/>
      <c r="AJ89" s="190"/>
      <c r="AK89" s="188" t="s">
        <v>11</v>
      </c>
      <c r="AL89" s="189"/>
      <c r="AM89" s="190"/>
      <c r="AN89" s="170" t="s">
        <v>49</v>
      </c>
      <c r="AO89" s="170"/>
      <c r="AP89" s="170"/>
      <c r="AQ89" s="170"/>
      <c r="AR89" s="170"/>
      <c r="AS89" s="162"/>
    </row>
    <row r="90" spans="1:46" ht="20.100000000000001" customHeight="1" x14ac:dyDescent="0.15">
      <c r="A90" s="3"/>
      <c r="B90" s="237" t="s">
        <v>31</v>
      </c>
      <c r="C90" s="238"/>
      <c r="D90" s="238"/>
      <c r="E90" s="238"/>
      <c r="F90" s="238"/>
      <c r="G90" s="238"/>
      <c r="H90" s="234" t="s">
        <v>4</v>
      </c>
      <c r="I90" s="235"/>
      <c r="J90" s="236"/>
      <c r="K90" s="234" t="s">
        <v>4</v>
      </c>
      <c r="L90" s="235"/>
      <c r="M90" s="236"/>
      <c r="N90" s="234" t="s">
        <v>4</v>
      </c>
      <c r="O90" s="235"/>
      <c r="P90" s="236"/>
      <c r="Q90" s="202"/>
      <c r="R90" s="203"/>
      <c r="S90" s="203"/>
      <c r="T90" s="202"/>
      <c r="U90" s="203"/>
      <c r="V90" s="204"/>
      <c r="Y90" s="237" t="s">
        <v>31</v>
      </c>
      <c r="Z90" s="238"/>
      <c r="AA90" s="238"/>
      <c r="AB90" s="238"/>
      <c r="AC90" s="238"/>
      <c r="AD90" s="238"/>
      <c r="AE90" s="234" t="s">
        <v>4</v>
      </c>
      <c r="AF90" s="235"/>
      <c r="AG90" s="236"/>
      <c r="AH90" s="234" t="s">
        <v>4</v>
      </c>
      <c r="AI90" s="235"/>
      <c r="AJ90" s="236"/>
      <c r="AK90" s="234" t="s">
        <v>4</v>
      </c>
      <c r="AL90" s="235"/>
      <c r="AM90" s="236"/>
      <c r="AN90" s="202"/>
      <c r="AO90" s="203"/>
      <c r="AP90" s="203"/>
      <c r="AQ90" s="202"/>
      <c r="AR90" s="203"/>
      <c r="AS90" s="204"/>
    </row>
    <row r="91" spans="1:46" ht="20.100000000000001" customHeight="1" x14ac:dyDescent="0.15">
      <c r="A91" s="3"/>
      <c r="B91" s="217"/>
      <c r="C91" s="218"/>
      <c r="D91" s="218"/>
      <c r="E91" s="218"/>
      <c r="F91" s="218"/>
      <c r="G91" s="218"/>
      <c r="H91" s="191"/>
      <c r="I91" s="192"/>
      <c r="J91" s="193"/>
      <c r="K91" s="194"/>
      <c r="L91" s="195"/>
      <c r="M91" s="196"/>
      <c r="N91" s="219"/>
      <c r="O91" s="220"/>
      <c r="P91" s="221"/>
      <c r="Q91" s="197" t="str">
        <f>IF(AND(SUM(H91:M91)&gt;0,ISBLANK(N91)),"熱橋を選択",IF(OR(N91="一般部",N91="両方"),W91,""))</f>
        <v/>
      </c>
      <c r="R91" s="198"/>
      <c r="S91" s="198"/>
      <c r="T91" s="197" t="str">
        <f>IF(AND(SUM(H91:M91)&gt;0,ISBLANK(N91)),"して下さい",IF(OR(N91="熱橋部",N91="両方"),W91,""))</f>
        <v/>
      </c>
      <c r="U91" s="198"/>
      <c r="V91" s="199"/>
      <c r="W91" s="6">
        <f t="shared" ref="W91:W95" si="15">IF(ISBLANK(H91),0,ROUND(K91/H91/1000,3))</f>
        <v>0</v>
      </c>
      <c r="Y91" s="217"/>
      <c r="Z91" s="218"/>
      <c r="AA91" s="218"/>
      <c r="AB91" s="218"/>
      <c r="AC91" s="218"/>
      <c r="AD91" s="218"/>
      <c r="AE91" s="191"/>
      <c r="AF91" s="192"/>
      <c r="AG91" s="193"/>
      <c r="AH91" s="194"/>
      <c r="AI91" s="195"/>
      <c r="AJ91" s="196"/>
      <c r="AK91" s="219"/>
      <c r="AL91" s="220"/>
      <c r="AM91" s="221"/>
      <c r="AN91" s="197" t="str">
        <f>IF(AND(SUM(AE91:AH91)&gt;0,ISBLANK(AK91)),"熱橋を選択",IF(OR(AK91="一般部",AK91="両方"),AT91,""))</f>
        <v/>
      </c>
      <c r="AO91" s="198"/>
      <c r="AP91" s="198"/>
      <c r="AQ91" s="197" t="str">
        <f>IF(AND(SUM(AE91:AH91)&gt;0,ISBLANK(AK91)),"して下さい",IF(OR(AK91="熱橋部",AK91="両方"),AT91,""))</f>
        <v/>
      </c>
      <c r="AR91" s="198"/>
      <c r="AS91" s="199"/>
      <c r="AT91" s="6">
        <f t="shared" ref="AT91:AT95" si="16">IF(ISBLANK(AE91),0,ROUND(AH91/AE91/1000,3))</f>
        <v>0</v>
      </c>
    </row>
    <row r="92" spans="1:46" ht="20.100000000000001" customHeight="1" x14ac:dyDescent="0.15">
      <c r="A92" s="3"/>
      <c r="B92" s="217"/>
      <c r="C92" s="218"/>
      <c r="D92" s="218"/>
      <c r="E92" s="218"/>
      <c r="F92" s="218"/>
      <c r="G92" s="218"/>
      <c r="H92" s="191"/>
      <c r="I92" s="192"/>
      <c r="J92" s="193"/>
      <c r="K92" s="194"/>
      <c r="L92" s="195"/>
      <c r="M92" s="196"/>
      <c r="N92" s="219"/>
      <c r="O92" s="220"/>
      <c r="P92" s="221"/>
      <c r="Q92" s="197" t="str">
        <f>IF(AND(SUM(H92:M92)&gt;0,ISBLANK(N92)),"熱橋を選択",IF(OR(N92="一般部",N92="両方"),W92,""))</f>
        <v/>
      </c>
      <c r="R92" s="198"/>
      <c r="S92" s="198"/>
      <c r="T92" s="197" t="str">
        <f>IF(AND(SUM(H92:M92)&gt;0,ISBLANK(N92)),"して下さい",IF(OR(N92="熱橋部",N92="両方"),W92,""))</f>
        <v/>
      </c>
      <c r="U92" s="198"/>
      <c r="V92" s="199"/>
      <c r="W92" s="6">
        <f t="shared" si="15"/>
        <v>0</v>
      </c>
      <c r="Y92" s="217"/>
      <c r="Z92" s="218"/>
      <c r="AA92" s="218"/>
      <c r="AB92" s="218"/>
      <c r="AC92" s="218"/>
      <c r="AD92" s="218"/>
      <c r="AE92" s="191"/>
      <c r="AF92" s="192"/>
      <c r="AG92" s="193"/>
      <c r="AH92" s="194"/>
      <c r="AI92" s="195"/>
      <c r="AJ92" s="196"/>
      <c r="AK92" s="219"/>
      <c r="AL92" s="220"/>
      <c r="AM92" s="221"/>
      <c r="AN92" s="197" t="str">
        <f t="shared" ref="AN92:AN95" si="17">IF(AND(SUM(AE92:AH92)&gt;0,ISBLANK(AK92)),"熱橋を選択",IF(OR(AK92="一般部",AK92="両方"),AT92,""))</f>
        <v/>
      </c>
      <c r="AO92" s="198"/>
      <c r="AP92" s="198"/>
      <c r="AQ92" s="197" t="str">
        <f>IF(AND(SUM(AE92:AH92)&gt;0,ISBLANK(AK92)),"して下さい",IF(OR(AK92="熱橋部",AK92="両方"),AT92,""))</f>
        <v/>
      </c>
      <c r="AR92" s="198"/>
      <c r="AS92" s="199"/>
      <c r="AT92" s="6">
        <f t="shared" si="16"/>
        <v>0</v>
      </c>
    </row>
    <row r="93" spans="1:46" ht="20.100000000000001" customHeight="1" x14ac:dyDescent="0.15">
      <c r="A93" s="3"/>
      <c r="B93" s="217"/>
      <c r="C93" s="218"/>
      <c r="D93" s="218"/>
      <c r="E93" s="218"/>
      <c r="F93" s="218"/>
      <c r="G93" s="218"/>
      <c r="H93" s="191"/>
      <c r="I93" s="192"/>
      <c r="J93" s="193"/>
      <c r="K93" s="194"/>
      <c r="L93" s="195"/>
      <c r="M93" s="196"/>
      <c r="N93" s="219"/>
      <c r="O93" s="220"/>
      <c r="P93" s="221"/>
      <c r="Q93" s="197" t="str">
        <f>IF(AND(SUM(H93:M93)&gt;0,ISBLANK(N93)),"熱橋を選択",IF(OR(N93="一般部",N93="両方"),W93,""))</f>
        <v/>
      </c>
      <c r="R93" s="198"/>
      <c r="S93" s="198"/>
      <c r="T93" s="197" t="str">
        <f>IF(AND(SUM(H93:M93)&gt;0,ISBLANK(N93)),"して下さい",IF(OR(N93="熱橋部",N93="両方"),W93,""))</f>
        <v/>
      </c>
      <c r="U93" s="198"/>
      <c r="V93" s="199"/>
      <c r="W93" s="6">
        <f t="shared" si="15"/>
        <v>0</v>
      </c>
      <c r="Y93" s="217"/>
      <c r="Z93" s="218"/>
      <c r="AA93" s="218"/>
      <c r="AB93" s="218"/>
      <c r="AC93" s="218"/>
      <c r="AD93" s="218"/>
      <c r="AE93" s="191"/>
      <c r="AF93" s="192"/>
      <c r="AG93" s="193"/>
      <c r="AH93" s="194"/>
      <c r="AI93" s="195"/>
      <c r="AJ93" s="196"/>
      <c r="AK93" s="219"/>
      <c r="AL93" s="220"/>
      <c r="AM93" s="221"/>
      <c r="AN93" s="197" t="str">
        <f t="shared" si="17"/>
        <v/>
      </c>
      <c r="AO93" s="198"/>
      <c r="AP93" s="198"/>
      <c r="AQ93" s="197" t="str">
        <f>IF(AND(SUM(AE93:AH93)&gt;0,ISBLANK(AK93)),"して下さい",IF(OR(AK93="熱橋部",AK93="両方"),AT93,""))</f>
        <v/>
      </c>
      <c r="AR93" s="198"/>
      <c r="AS93" s="199"/>
      <c r="AT93" s="6">
        <f t="shared" si="16"/>
        <v>0</v>
      </c>
    </row>
    <row r="94" spans="1:46" ht="20.100000000000001" customHeight="1" x14ac:dyDescent="0.15">
      <c r="A94" s="3"/>
      <c r="B94" s="217"/>
      <c r="C94" s="218"/>
      <c r="D94" s="218"/>
      <c r="E94" s="218"/>
      <c r="F94" s="218"/>
      <c r="G94" s="218"/>
      <c r="H94" s="191"/>
      <c r="I94" s="192"/>
      <c r="J94" s="193"/>
      <c r="K94" s="194"/>
      <c r="L94" s="195"/>
      <c r="M94" s="196"/>
      <c r="N94" s="219"/>
      <c r="O94" s="220"/>
      <c r="P94" s="221"/>
      <c r="Q94" s="197" t="str">
        <f>IF(AND(SUM(H94:M94)&gt;0,ISBLANK(N94)),"熱橋を選択",IF(OR(N94="一般部",N94="両方"),W94,""))</f>
        <v/>
      </c>
      <c r="R94" s="198"/>
      <c r="S94" s="198"/>
      <c r="T94" s="197" t="str">
        <f>IF(AND(SUM(H94:M94)&gt;0,ISBLANK(N94)),"して下さい",IF(OR(N94="熱橋部",N94="両方"),W94,""))</f>
        <v/>
      </c>
      <c r="U94" s="198"/>
      <c r="V94" s="199"/>
      <c r="W94" s="6">
        <f t="shared" si="15"/>
        <v>0</v>
      </c>
      <c r="Y94" s="217"/>
      <c r="Z94" s="218"/>
      <c r="AA94" s="218"/>
      <c r="AB94" s="218"/>
      <c r="AC94" s="218"/>
      <c r="AD94" s="218"/>
      <c r="AE94" s="191"/>
      <c r="AF94" s="192"/>
      <c r="AG94" s="193"/>
      <c r="AH94" s="194"/>
      <c r="AI94" s="195"/>
      <c r="AJ94" s="196"/>
      <c r="AK94" s="219"/>
      <c r="AL94" s="220"/>
      <c r="AM94" s="221"/>
      <c r="AN94" s="197" t="str">
        <f t="shared" si="17"/>
        <v/>
      </c>
      <c r="AO94" s="198"/>
      <c r="AP94" s="198"/>
      <c r="AQ94" s="197" t="str">
        <f>IF(AND(SUM(AE94:AH94)&gt;0,ISBLANK(AK94)),"して下さい",IF(OR(AK94="熱橋部",AK94="両方"),AT94,""))</f>
        <v/>
      </c>
      <c r="AR94" s="198"/>
      <c r="AS94" s="199"/>
      <c r="AT94" s="6">
        <f t="shared" si="16"/>
        <v>0</v>
      </c>
    </row>
    <row r="95" spans="1:46" ht="20.100000000000001" customHeight="1" x14ac:dyDescent="0.15">
      <c r="A95" s="3"/>
      <c r="B95" s="247"/>
      <c r="C95" s="248"/>
      <c r="D95" s="248"/>
      <c r="E95" s="248"/>
      <c r="F95" s="248"/>
      <c r="G95" s="249"/>
      <c r="H95" s="191"/>
      <c r="I95" s="192"/>
      <c r="J95" s="193"/>
      <c r="K95" s="194"/>
      <c r="L95" s="195"/>
      <c r="M95" s="196"/>
      <c r="N95" s="219"/>
      <c r="O95" s="220"/>
      <c r="P95" s="221"/>
      <c r="Q95" s="197" t="str">
        <f>IF(AND(SUM(H95:M95)&gt;0,ISBLANK(N95)),"熱橋を選択",IF(OR(N95="一般部",N95="両方"),W95,""))</f>
        <v/>
      </c>
      <c r="R95" s="198"/>
      <c r="S95" s="198"/>
      <c r="T95" s="197" t="str">
        <f>IF(AND(SUM(H95:M95)&gt;0,ISBLANK(N95)),"して下さい",IF(OR(N95="熱橋部",N95="両方"),W95,""))</f>
        <v/>
      </c>
      <c r="U95" s="198"/>
      <c r="V95" s="199"/>
      <c r="W95" s="6">
        <f t="shared" si="15"/>
        <v>0</v>
      </c>
      <c r="Y95" s="247"/>
      <c r="Z95" s="248"/>
      <c r="AA95" s="248"/>
      <c r="AB95" s="248"/>
      <c r="AC95" s="248"/>
      <c r="AD95" s="249"/>
      <c r="AE95" s="191"/>
      <c r="AF95" s="192"/>
      <c r="AG95" s="193"/>
      <c r="AH95" s="194"/>
      <c r="AI95" s="195"/>
      <c r="AJ95" s="196"/>
      <c r="AK95" s="219"/>
      <c r="AL95" s="220"/>
      <c r="AM95" s="221"/>
      <c r="AN95" s="197" t="str">
        <f t="shared" si="17"/>
        <v/>
      </c>
      <c r="AO95" s="198"/>
      <c r="AP95" s="198"/>
      <c r="AQ95" s="197" t="str">
        <f>IF(AND(SUM(AE95:AH95)&gt;0,ISBLANK(AK95)),"して下さい",IF(OR(AK95="熱橋部",AK95="両方"),AT95,""))</f>
        <v/>
      </c>
      <c r="AR95" s="198"/>
      <c r="AS95" s="199"/>
      <c r="AT95" s="6">
        <f t="shared" si="16"/>
        <v>0</v>
      </c>
    </row>
    <row r="96" spans="1:46" ht="20.100000000000001" customHeight="1" x14ac:dyDescent="0.15">
      <c r="A96" s="3"/>
      <c r="B96" s="214" t="s">
        <v>32</v>
      </c>
      <c r="C96" s="215"/>
      <c r="D96" s="215"/>
      <c r="E96" s="215"/>
      <c r="F96" s="215"/>
      <c r="G96" s="216"/>
      <c r="H96" s="244" t="s">
        <v>4</v>
      </c>
      <c r="I96" s="245"/>
      <c r="J96" s="246"/>
      <c r="K96" s="244" t="s">
        <v>4</v>
      </c>
      <c r="L96" s="245"/>
      <c r="M96" s="246"/>
      <c r="N96" s="244" t="s">
        <v>4</v>
      </c>
      <c r="O96" s="245"/>
      <c r="P96" s="246"/>
      <c r="Q96" s="180"/>
      <c r="R96" s="181"/>
      <c r="S96" s="181"/>
      <c r="T96" s="180"/>
      <c r="U96" s="181"/>
      <c r="V96" s="182"/>
      <c r="Y96" s="214" t="s">
        <v>32</v>
      </c>
      <c r="Z96" s="215"/>
      <c r="AA96" s="215"/>
      <c r="AB96" s="215"/>
      <c r="AC96" s="215"/>
      <c r="AD96" s="216"/>
      <c r="AE96" s="244" t="s">
        <v>4</v>
      </c>
      <c r="AF96" s="245"/>
      <c r="AG96" s="246"/>
      <c r="AH96" s="244" t="s">
        <v>4</v>
      </c>
      <c r="AI96" s="245"/>
      <c r="AJ96" s="246"/>
      <c r="AK96" s="244" t="s">
        <v>4</v>
      </c>
      <c r="AL96" s="245"/>
      <c r="AM96" s="246"/>
      <c r="AN96" s="180"/>
      <c r="AO96" s="181"/>
      <c r="AP96" s="181"/>
      <c r="AQ96" s="180"/>
      <c r="AR96" s="181"/>
      <c r="AS96" s="182"/>
    </row>
    <row r="97" spans="1:46" ht="20.100000000000001" customHeight="1" x14ac:dyDescent="0.15">
      <c r="A97" s="3"/>
      <c r="B97" s="212" t="s">
        <v>3</v>
      </c>
      <c r="C97" s="213"/>
      <c r="D97" s="213"/>
      <c r="E97" s="213"/>
      <c r="F97" s="213"/>
      <c r="G97" s="213"/>
      <c r="H97" s="213"/>
      <c r="I97" s="213"/>
      <c r="J97" s="213"/>
      <c r="K97" s="213"/>
      <c r="L97" s="48"/>
      <c r="M97" s="48"/>
      <c r="N97" s="48"/>
      <c r="O97" s="48"/>
      <c r="P97" s="7"/>
      <c r="Q97" s="183">
        <f>SUM(Q90:S96)</f>
        <v>0</v>
      </c>
      <c r="R97" s="184"/>
      <c r="S97" s="184"/>
      <c r="T97" s="183">
        <f>SUM(T90:V96)</f>
        <v>0</v>
      </c>
      <c r="U97" s="184"/>
      <c r="V97" s="185"/>
      <c r="Y97" s="212" t="s">
        <v>3</v>
      </c>
      <c r="Z97" s="213"/>
      <c r="AA97" s="213"/>
      <c r="AB97" s="213"/>
      <c r="AC97" s="213"/>
      <c r="AD97" s="213"/>
      <c r="AE97" s="213"/>
      <c r="AF97" s="213"/>
      <c r="AG97" s="213"/>
      <c r="AH97" s="213"/>
      <c r="AI97" s="48"/>
      <c r="AJ97" s="48"/>
      <c r="AK97" s="48"/>
      <c r="AL97" s="48"/>
      <c r="AM97" s="7"/>
      <c r="AN97" s="183">
        <f>SUM(AN90:AP96)</f>
        <v>0</v>
      </c>
      <c r="AO97" s="184"/>
      <c r="AP97" s="184"/>
      <c r="AQ97" s="183">
        <f>SUM(AQ90:AS96)</f>
        <v>0</v>
      </c>
      <c r="AR97" s="184"/>
      <c r="AS97" s="185"/>
    </row>
    <row r="98" spans="1:46" ht="20.100000000000001" customHeight="1" x14ac:dyDescent="0.15">
      <c r="A98" s="3"/>
      <c r="B98" s="212" t="s">
        <v>2</v>
      </c>
      <c r="C98" s="213"/>
      <c r="D98" s="213"/>
      <c r="E98" s="213"/>
      <c r="F98" s="213"/>
      <c r="G98" s="213"/>
      <c r="H98" s="213"/>
      <c r="I98" s="213"/>
      <c r="J98" s="213"/>
      <c r="K98" s="213"/>
      <c r="L98" s="48"/>
      <c r="M98" s="48"/>
      <c r="N98" s="48"/>
      <c r="O98" s="48"/>
      <c r="P98" s="7"/>
      <c r="Q98" s="183">
        <f>IF(SUM(Q91:S95)=0,0,ROUND(1/Q97,3))</f>
        <v>0</v>
      </c>
      <c r="R98" s="184"/>
      <c r="S98" s="184"/>
      <c r="T98" s="183">
        <f>IF(SUM(T91:V95)=0,0,ROUND(1/T97,3))</f>
        <v>0</v>
      </c>
      <c r="U98" s="184"/>
      <c r="V98" s="185"/>
      <c r="Y98" s="212" t="s">
        <v>2</v>
      </c>
      <c r="Z98" s="213"/>
      <c r="AA98" s="213"/>
      <c r="AB98" s="213"/>
      <c r="AC98" s="213"/>
      <c r="AD98" s="213"/>
      <c r="AE98" s="213"/>
      <c r="AF98" s="213"/>
      <c r="AG98" s="213"/>
      <c r="AH98" s="213"/>
      <c r="AI98" s="48"/>
      <c r="AJ98" s="48"/>
      <c r="AK98" s="48"/>
      <c r="AL98" s="48"/>
      <c r="AM98" s="7"/>
      <c r="AN98" s="183">
        <f>IF(SUM(AN91:AP95)=0,0,ROUND(1/AN97,3))</f>
        <v>0</v>
      </c>
      <c r="AO98" s="184"/>
      <c r="AP98" s="184"/>
      <c r="AQ98" s="183">
        <f>IF(SUM(AQ91:AS95)=0,0,ROUND(1/AQ97,3))</f>
        <v>0</v>
      </c>
      <c r="AR98" s="184"/>
      <c r="AS98" s="185"/>
    </row>
    <row r="99" spans="1:46" ht="20.100000000000001" customHeight="1" thickBot="1" x14ac:dyDescent="0.2">
      <c r="A99" s="3"/>
      <c r="B99" s="222" t="s">
        <v>1</v>
      </c>
      <c r="C99" s="223"/>
      <c r="D99" s="223"/>
      <c r="E99" s="223"/>
      <c r="F99" s="223"/>
      <c r="G99" s="223"/>
      <c r="H99" s="223"/>
      <c r="I99" s="223"/>
      <c r="J99" s="223"/>
      <c r="K99" s="223"/>
      <c r="L99" s="49"/>
      <c r="M99" s="49"/>
      <c r="N99" s="49"/>
      <c r="O99" s="49"/>
      <c r="P99" s="8"/>
      <c r="Q99" s="209">
        <f>IF(SUM(Q91:V95)=0,0,ROUND(Q88*Q98+T88*T98,3))</f>
        <v>0</v>
      </c>
      <c r="R99" s="210"/>
      <c r="S99" s="210"/>
      <c r="T99" s="210"/>
      <c r="U99" s="210"/>
      <c r="V99" s="211"/>
      <c r="Y99" s="222" t="s">
        <v>1</v>
      </c>
      <c r="Z99" s="223"/>
      <c r="AA99" s="223"/>
      <c r="AB99" s="223"/>
      <c r="AC99" s="223"/>
      <c r="AD99" s="223"/>
      <c r="AE99" s="223"/>
      <c r="AF99" s="223"/>
      <c r="AG99" s="223"/>
      <c r="AH99" s="223"/>
      <c r="AI99" s="49"/>
      <c r="AJ99" s="49"/>
      <c r="AK99" s="49"/>
      <c r="AL99" s="49"/>
      <c r="AM99" s="8"/>
      <c r="AN99" s="209">
        <f>IF(SUM(AN91:AS95)=0,0,ROUND(AN88*AN98+AQ88*AQ98,3))</f>
        <v>0</v>
      </c>
      <c r="AO99" s="210"/>
      <c r="AP99" s="210"/>
      <c r="AQ99" s="210"/>
      <c r="AR99" s="210"/>
      <c r="AS99" s="211"/>
    </row>
    <row r="100" spans="1:46" ht="15" customHeight="1" x14ac:dyDescent="0.15">
      <c r="A100" s="3"/>
      <c r="B100" s="11"/>
      <c r="C100" s="11"/>
      <c r="D100" s="11"/>
      <c r="E100" s="11"/>
      <c r="F100" s="11"/>
      <c r="G100" s="11"/>
      <c r="H100" s="11"/>
      <c r="I100" s="11"/>
      <c r="J100" s="11"/>
      <c r="K100" s="11"/>
      <c r="L100" s="11"/>
      <c r="M100" s="11"/>
      <c r="N100" s="11"/>
      <c r="O100" s="11"/>
      <c r="P100" s="11"/>
      <c r="Q100" s="12"/>
      <c r="R100" s="12"/>
      <c r="S100" s="12"/>
      <c r="T100" s="12"/>
      <c r="U100" s="12"/>
      <c r="V100" s="12"/>
      <c r="Y100" s="11"/>
      <c r="Z100" s="11"/>
      <c r="AA100" s="11"/>
      <c r="AB100" s="11"/>
      <c r="AC100" s="11"/>
      <c r="AD100" s="11"/>
      <c r="AE100" s="11"/>
      <c r="AF100" s="11"/>
      <c r="AG100" s="11"/>
      <c r="AH100" s="11"/>
      <c r="AI100" s="11"/>
      <c r="AJ100" s="11"/>
      <c r="AK100" s="11"/>
      <c r="AL100" s="11"/>
      <c r="AM100" s="11"/>
      <c r="AN100" s="12"/>
      <c r="AO100" s="12"/>
      <c r="AP100" s="12"/>
      <c r="AQ100" s="12"/>
      <c r="AR100" s="12"/>
      <c r="AS100" s="12"/>
    </row>
    <row r="101" spans="1:46" ht="15" customHeight="1" thickBot="1" x14ac:dyDescent="0.2">
      <c r="A101" s="3"/>
      <c r="B101" s="3"/>
      <c r="C101" s="3"/>
      <c r="D101" s="3"/>
      <c r="E101" s="3"/>
      <c r="F101" s="3"/>
      <c r="G101" s="3"/>
      <c r="H101" s="3"/>
      <c r="I101" s="3"/>
      <c r="J101" s="3"/>
      <c r="K101" s="3"/>
      <c r="L101" s="3"/>
      <c r="M101" s="3"/>
      <c r="N101" s="3"/>
      <c r="O101" s="3"/>
      <c r="P101" s="3"/>
      <c r="Q101" s="3"/>
      <c r="R101" s="3"/>
      <c r="S101" s="3"/>
      <c r="T101" s="3"/>
      <c r="U101" s="3"/>
      <c r="V101" s="3"/>
      <c r="Y101" s="3"/>
      <c r="Z101" s="3"/>
      <c r="AA101" s="3"/>
      <c r="AB101" s="3"/>
      <c r="AC101" s="3"/>
      <c r="AD101" s="3"/>
      <c r="AE101" s="3"/>
      <c r="AF101" s="3"/>
      <c r="AG101" s="3"/>
      <c r="AH101" s="3"/>
      <c r="AI101" s="3"/>
      <c r="AJ101" s="3"/>
      <c r="AK101" s="3"/>
      <c r="AL101" s="3"/>
      <c r="AM101" s="3"/>
      <c r="AN101" s="3"/>
      <c r="AO101" s="3"/>
      <c r="AP101" s="3"/>
      <c r="AQ101" s="3"/>
      <c r="AR101" s="3"/>
      <c r="AS101" s="3"/>
    </row>
    <row r="102" spans="1:46" ht="20.100000000000001" customHeight="1" x14ac:dyDescent="0.15">
      <c r="A102" s="3"/>
      <c r="B102" s="56"/>
      <c r="C102" s="21"/>
      <c r="D102" s="57"/>
      <c r="E102" s="57"/>
      <c r="F102" s="57"/>
      <c r="G102" s="57"/>
      <c r="H102" s="57"/>
      <c r="I102" s="57"/>
      <c r="J102" s="57"/>
      <c r="K102" s="57"/>
      <c r="L102" s="57"/>
      <c r="M102" s="57"/>
      <c r="N102" s="62" t="s">
        <v>234</v>
      </c>
      <c r="O102" s="62"/>
      <c r="P102" s="62"/>
      <c r="Q102" s="62"/>
      <c r="R102" s="62"/>
      <c r="S102" s="62"/>
      <c r="T102" s="62"/>
      <c r="U102" s="62"/>
      <c r="V102" s="63"/>
      <c r="Y102" s="56"/>
      <c r="Z102" s="21"/>
      <c r="AA102" s="57"/>
      <c r="AB102" s="57"/>
      <c r="AC102" s="57"/>
      <c r="AD102" s="57"/>
      <c r="AE102" s="57"/>
      <c r="AF102" s="57"/>
      <c r="AG102" s="57"/>
      <c r="AH102" s="57"/>
      <c r="AI102" s="57"/>
      <c r="AJ102" s="57"/>
      <c r="AK102" s="62" t="s">
        <v>234</v>
      </c>
      <c r="AL102" s="62"/>
      <c r="AM102" s="62"/>
      <c r="AN102" s="62"/>
      <c r="AO102" s="62"/>
      <c r="AP102" s="62"/>
      <c r="AQ102" s="62"/>
      <c r="AR102" s="62"/>
      <c r="AS102" s="63"/>
    </row>
    <row r="103" spans="1:46" ht="20.100000000000001" customHeight="1" x14ac:dyDescent="0.15">
      <c r="A103" s="3"/>
      <c r="B103" s="58"/>
      <c r="C103" s="59" t="s">
        <v>227</v>
      </c>
      <c r="D103" s="270"/>
      <c r="E103" s="270"/>
      <c r="F103" s="270"/>
      <c r="G103" s="270"/>
      <c r="H103" s="270"/>
      <c r="I103" s="270"/>
      <c r="J103" s="270"/>
      <c r="K103" s="270"/>
      <c r="L103" s="59" t="s">
        <v>228</v>
      </c>
      <c r="M103" s="59"/>
      <c r="N103" s="178" t="s">
        <v>8</v>
      </c>
      <c r="O103" s="177"/>
      <c r="P103" s="227"/>
      <c r="Q103" s="177" t="s">
        <v>7</v>
      </c>
      <c r="R103" s="177"/>
      <c r="S103" s="177"/>
      <c r="T103" s="178" t="s">
        <v>6</v>
      </c>
      <c r="U103" s="177"/>
      <c r="V103" s="179"/>
      <c r="Y103" s="58"/>
      <c r="Z103" s="59" t="s">
        <v>227</v>
      </c>
      <c r="AA103" s="270"/>
      <c r="AB103" s="270"/>
      <c r="AC103" s="270"/>
      <c r="AD103" s="270"/>
      <c r="AE103" s="270"/>
      <c r="AF103" s="270"/>
      <c r="AG103" s="270"/>
      <c r="AH103" s="270"/>
      <c r="AI103" s="59" t="s">
        <v>228</v>
      </c>
      <c r="AJ103" s="59"/>
      <c r="AK103" s="178" t="s">
        <v>8</v>
      </c>
      <c r="AL103" s="177"/>
      <c r="AM103" s="227"/>
      <c r="AN103" s="177" t="s">
        <v>7</v>
      </c>
      <c r="AO103" s="177"/>
      <c r="AP103" s="177"/>
      <c r="AQ103" s="178" t="s">
        <v>6</v>
      </c>
      <c r="AR103" s="177"/>
      <c r="AS103" s="179"/>
    </row>
    <row r="104" spans="1:46" ht="20.100000000000001" customHeight="1" x14ac:dyDescent="0.15">
      <c r="A104" s="3"/>
      <c r="B104" s="60"/>
      <c r="C104" s="61"/>
      <c r="D104" s="61"/>
      <c r="E104" s="61"/>
      <c r="F104" s="61"/>
      <c r="G104" s="61"/>
      <c r="H104" s="61"/>
      <c r="I104" s="61"/>
      <c r="J104" s="61"/>
      <c r="K104" s="61"/>
      <c r="L104" s="61"/>
      <c r="M104" s="61"/>
      <c r="N104" s="228" t="s">
        <v>5</v>
      </c>
      <c r="O104" s="229"/>
      <c r="P104" s="230"/>
      <c r="Q104" s="200"/>
      <c r="R104" s="201"/>
      <c r="S104" s="201"/>
      <c r="T104" s="200"/>
      <c r="U104" s="201"/>
      <c r="V104" s="208"/>
      <c r="Y104" s="60"/>
      <c r="Z104" s="61"/>
      <c r="AA104" s="61"/>
      <c r="AB104" s="61"/>
      <c r="AC104" s="61"/>
      <c r="AD104" s="61"/>
      <c r="AE104" s="61"/>
      <c r="AF104" s="61"/>
      <c r="AG104" s="61"/>
      <c r="AH104" s="61"/>
      <c r="AI104" s="61"/>
      <c r="AJ104" s="61"/>
      <c r="AK104" s="228" t="s">
        <v>5</v>
      </c>
      <c r="AL104" s="229"/>
      <c r="AM104" s="230"/>
      <c r="AN104" s="200"/>
      <c r="AO104" s="201"/>
      <c r="AP104" s="201"/>
      <c r="AQ104" s="200"/>
      <c r="AR104" s="201"/>
      <c r="AS104" s="208"/>
    </row>
    <row r="105" spans="1:46" ht="30" customHeight="1" thickBot="1" x14ac:dyDescent="0.2">
      <c r="A105" s="3"/>
      <c r="B105" s="239" t="s">
        <v>226</v>
      </c>
      <c r="C105" s="240"/>
      <c r="D105" s="240"/>
      <c r="E105" s="240"/>
      <c r="F105" s="240"/>
      <c r="G105" s="241"/>
      <c r="H105" s="188" t="s">
        <v>0</v>
      </c>
      <c r="I105" s="189"/>
      <c r="J105" s="190"/>
      <c r="K105" s="188" t="s">
        <v>48</v>
      </c>
      <c r="L105" s="189"/>
      <c r="M105" s="190"/>
      <c r="N105" s="188" t="s">
        <v>11</v>
      </c>
      <c r="O105" s="189"/>
      <c r="P105" s="190"/>
      <c r="Q105" s="170" t="s">
        <v>49</v>
      </c>
      <c r="R105" s="170"/>
      <c r="S105" s="170"/>
      <c r="T105" s="170"/>
      <c r="U105" s="170"/>
      <c r="V105" s="162"/>
      <c r="Y105" s="239" t="s">
        <v>226</v>
      </c>
      <c r="Z105" s="240"/>
      <c r="AA105" s="240"/>
      <c r="AB105" s="240"/>
      <c r="AC105" s="240"/>
      <c r="AD105" s="241"/>
      <c r="AE105" s="188" t="s">
        <v>0</v>
      </c>
      <c r="AF105" s="189"/>
      <c r="AG105" s="190"/>
      <c r="AH105" s="188" t="s">
        <v>48</v>
      </c>
      <c r="AI105" s="189"/>
      <c r="AJ105" s="190"/>
      <c r="AK105" s="188" t="s">
        <v>11</v>
      </c>
      <c r="AL105" s="189"/>
      <c r="AM105" s="190"/>
      <c r="AN105" s="170" t="s">
        <v>49</v>
      </c>
      <c r="AO105" s="170"/>
      <c r="AP105" s="170"/>
      <c r="AQ105" s="170"/>
      <c r="AR105" s="170"/>
      <c r="AS105" s="162"/>
    </row>
    <row r="106" spans="1:46" ht="20.100000000000001" customHeight="1" x14ac:dyDescent="0.15">
      <c r="A106" s="3"/>
      <c r="B106" s="237" t="s">
        <v>31</v>
      </c>
      <c r="C106" s="238"/>
      <c r="D106" s="238"/>
      <c r="E106" s="238"/>
      <c r="F106" s="238"/>
      <c r="G106" s="238"/>
      <c r="H106" s="234" t="s">
        <v>4</v>
      </c>
      <c r="I106" s="235"/>
      <c r="J106" s="236"/>
      <c r="K106" s="234" t="s">
        <v>4</v>
      </c>
      <c r="L106" s="235"/>
      <c r="M106" s="236"/>
      <c r="N106" s="234" t="s">
        <v>4</v>
      </c>
      <c r="O106" s="235"/>
      <c r="P106" s="236"/>
      <c r="Q106" s="202"/>
      <c r="R106" s="203"/>
      <c r="S106" s="203"/>
      <c r="T106" s="202"/>
      <c r="U106" s="203"/>
      <c r="V106" s="204"/>
      <c r="Y106" s="237" t="s">
        <v>31</v>
      </c>
      <c r="Z106" s="238"/>
      <c r="AA106" s="238"/>
      <c r="AB106" s="238"/>
      <c r="AC106" s="238"/>
      <c r="AD106" s="238"/>
      <c r="AE106" s="234" t="s">
        <v>4</v>
      </c>
      <c r="AF106" s="235"/>
      <c r="AG106" s="236"/>
      <c r="AH106" s="234" t="s">
        <v>4</v>
      </c>
      <c r="AI106" s="235"/>
      <c r="AJ106" s="236"/>
      <c r="AK106" s="234" t="s">
        <v>4</v>
      </c>
      <c r="AL106" s="235"/>
      <c r="AM106" s="236"/>
      <c r="AN106" s="202"/>
      <c r="AO106" s="203"/>
      <c r="AP106" s="203"/>
      <c r="AQ106" s="202"/>
      <c r="AR106" s="203"/>
      <c r="AS106" s="204"/>
    </row>
    <row r="107" spans="1:46" ht="20.100000000000001" customHeight="1" x14ac:dyDescent="0.15">
      <c r="A107" s="3"/>
      <c r="B107" s="217"/>
      <c r="C107" s="218"/>
      <c r="D107" s="218"/>
      <c r="E107" s="218"/>
      <c r="F107" s="218"/>
      <c r="G107" s="218"/>
      <c r="H107" s="191"/>
      <c r="I107" s="192"/>
      <c r="J107" s="193"/>
      <c r="K107" s="194"/>
      <c r="L107" s="195"/>
      <c r="M107" s="196"/>
      <c r="N107" s="219"/>
      <c r="O107" s="220"/>
      <c r="P107" s="221"/>
      <c r="Q107" s="197" t="str">
        <f>IF(AND(SUM(H107:M107)&gt;0,ISBLANK(N107)),"熱橋を選択",IF(OR(N107="一般部",N107="両方"),W107,""))</f>
        <v/>
      </c>
      <c r="R107" s="198"/>
      <c r="S107" s="198"/>
      <c r="T107" s="197" t="str">
        <f>IF(AND(SUM(H107:M107)&gt;0,ISBLANK(N107)),"して下さい",IF(OR(N107="熱橋部",N107="両方"),W107,""))</f>
        <v/>
      </c>
      <c r="U107" s="198"/>
      <c r="V107" s="199"/>
      <c r="W107" s="6">
        <f t="shared" ref="W107:W111" si="18">IF(ISBLANK(H107),0,ROUND(K107/H107/1000,3))</f>
        <v>0</v>
      </c>
      <c r="Y107" s="217"/>
      <c r="Z107" s="218"/>
      <c r="AA107" s="218"/>
      <c r="AB107" s="218"/>
      <c r="AC107" s="218"/>
      <c r="AD107" s="218"/>
      <c r="AE107" s="191"/>
      <c r="AF107" s="192"/>
      <c r="AG107" s="193"/>
      <c r="AH107" s="194"/>
      <c r="AI107" s="195"/>
      <c r="AJ107" s="196"/>
      <c r="AK107" s="219"/>
      <c r="AL107" s="220"/>
      <c r="AM107" s="221"/>
      <c r="AN107" s="197" t="str">
        <f>IF(AND(SUM(AE107:AH107)&gt;0,ISBLANK(AK107)),"熱橋を選択",IF(OR(AK107="一般部",AK107="両方"),AT107,""))</f>
        <v/>
      </c>
      <c r="AO107" s="198"/>
      <c r="AP107" s="198"/>
      <c r="AQ107" s="197" t="str">
        <f>IF(AND(SUM(AE107:AH107)&gt;0,ISBLANK(AK107)),"して下さい",IF(OR(AK107="熱橋部",AK107="両方"),AT107,""))</f>
        <v/>
      </c>
      <c r="AR107" s="198"/>
      <c r="AS107" s="199"/>
      <c r="AT107" s="6">
        <f t="shared" ref="AT107:AT111" si="19">IF(ISBLANK(AE107),0,ROUND(AH107/AE107/1000,3))</f>
        <v>0</v>
      </c>
    </row>
    <row r="108" spans="1:46" ht="20.100000000000001" customHeight="1" x14ac:dyDescent="0.15">
      <c r="A108" s="3"/>
      <c r="B108" s="217"/>
      <c r="C108" s="218"/>
      <c r="D108" s="218"/>
      <c r="E108" s="218"/>
      <c r="F108" s="218"/>
      <c r="G108" s="218"/>
      <c r="H108" s="191"/>
      <c r="I108" s="192"/>
      <c r="J108" s="193"/>
      <c r="K108" s="194"/>
      <c r="L108" s="195"/>
      <c r="M108" s="196"/>
      <c r="N108" s="219"/>
      <c r="O108" s="220"/>
      <c r="P108" s="221"/>
      <c r="Q108" s="197" t="str">
        <f>IF(AND(SUM(H108:M108)&gt;0,ISBLANK(N108)),"熱橋を選択",IF(OR(N108="一般部",N108="両方"),W108,""))</f>
        <v/>
      </c>
      <c r="R108" s="198"/>
      <c r="S108" s="198"/>
      <c r="T108" s="197" t="str">
        <f>IF(AND(SUM(H108:M108)&gt;0,ISBLANK(N108)),"して下さい",IF(OR(N108="熱橋部",N108="両方"),W108,""))</f>
        <v/>
      </c>
      <c r="U108" s="198"/>
      <c r="V108" s="199"/>
      <c r="W108" s="6">
        <f t="shared" si="18"/>
        <v>0</v>
      </c>
      <c r="Y108" s="217"/>
      <c r="Z108" s="218"/>
      <c r="AA108" s="218"/>
      <c r="AB108" s="218"/>
      <c r="AC108" s="218"/>
      <c r="AD108" s="218"/>
      <c r="AE108" s="191"/>
      <c r="AF108" s="192"/>
      <c r="AG108" s="193"/>
      <c r="AH108" s="194"/>
      <c r="AI108" s="195"/>
      <c r="AJ108" s="196"/>
      <c r="AK108" s="219"/>
      <c r="AL108" s="220"/>
      <c r="AM108" s="221"/>
      <c r="AN108" s="197" t="str">
        <f t="shared" ref="AN108:AN111" si="20">IF(AND(SUM(AE108:AH108)&gt;0,ISBLANK(AK108)),"熱橋を選択",IF(OR(AK108="一般部",AK108="両方"),AT108,""))</f>
        <v/>
      </c>
      <c r="AO108" s="198"/>
      <c r="AP108" s="198"/>
      <c r="AQ108" s="197" t="str">
        <f>IF(AND(SUM(AE108:AH108)&gt;0,ISBLANK(AK108)),"して下さい",IF(OR(AK108="熱橋部",AK108="両方"),AT108,""))</f>
        <v/>
      </c>
      <c r="AR108" s="198"/>
      <c r="AS108" s="199"/>
      <c r="AT108" s="6">
        <f t="shared" si="19"/>
        <v>0</v>
      </c>
    </row>
    <row r="109" spans="1:46" ht="20.100000000000001" customHeight="1" x14ac:dyDescent="0.15">
      <c r="A109" s="3"/>
      <c r="B109" s="217"/>
      <c r="C109" s="218"/>
      <c r="D109" s="218"/>
      <c r="E109" s="218"/>
      <c r="F109" s="218"/>
      <c r="G109" s="218"/>
      <c r="H109" s="191"/>
      <c r="I109" s="192"/>
      <c r="J109" s="193"/>
      <c r="K109" s="194"/>
      <c r="L109" s="195"/>
      <c r="M109" s="196"/>
      <c r="N109" s="219"/>
      <c r="O109" s="220"/>
      <c r="P109" s="221"/>
      <c r="Q109" s="197" t="str">
        <f>IF(AND(SUM(H109:M109)&gt;0,ISBLANK(N109)),"熱橋を選択",IF(OR(N109="一般部",N109="両方"),W109,""))</f>
        <v/>
      </c>
      <c r="R109" s="198"/>
      <c r="S109" s="198"/>
      <c r="T109" s="197" t="str">
        <f>IF(AND(SUM(H109:M109)&gt;0,ISBLANK(N109)),"して下さい",IF(OR(N109="熱橋部",N109="両方"),W109,""))</f>
        <v/>
      </c>
      <c r="U109" s="198"/>
      <c r="V109" s="199"/>
      <c r="W109" s="6">
        <f t="shared" si="18"/>
        <v>0</v>
      </c>
      <c r="Y109" s="217"/>
      <c r="Z109" s="218"/>
      <c r="AA109" s="218"/>
      <c r="AB109" s="218"/>
      <c r="AC109" s="218"/>
      <c r="AD109" s="218"/>
      <c r="AE109" s="191"/>
      <c r="AF109" s="192"/>
      <c r="AG109" s="193"/>
      <c r="AH109" s="194"/>
      <c r="AI109" s="195"/>
      <c r="AJ109" s="196"/>
      <c r="AK109" s="219"/>
      <c r="AL109" s="220"/>
      <c r="AM109" s="221"/>
      <c r="AN109" s="197" t="str">
        <f t="shared" si="20"/>
        <v/>
      </c>
      <c r="AO109" s="198"/>
      <c r="AP109" s="198"/>
      <c r="AQ109" s="197" t="str">
        <f>IF(AND(SUM(AE109:AH109)&gt;0,ISBLANK(AK109)),"して下さい",IF(OR(AK109="熱橋部",AK109="両方"),AT109,""))</f>
        <v/>
      </c>
      <c r="AR109" s="198"/>
      <c r="AS109" s="199"/>
      <c r="AT109" s="6">
        <f t="shared" si="19"/>
        <v>0</v>
      </c>
    </row>
    <row r="110" spans="1:46" ht="20.100000000000001" customHeight="1" x14ac:dyDescent="0.15">
      <c r="A110" s="3"/>
      <c r="B110" s="217"/>
      <c r="C110" s="218"/>
      <c r="D110" s="218"/>
      <c r="E110" s="218"/>
      <c r="F110" s="218"/>
      <c r="G110" s="218"/>
      <c r="H110" s="191"/>
      <c r="I110" s="192"/>
      <c r="J110" s="193"/>
      <c r="K110" s="194"/>
      <c r="L110" s="195"/>
      <c r="M110" s="196"/>
      <c r="N110" s="219"/>
      <c r="O110" s="220"/>
      <c r="P110" s="221"/>
      <c r="Q110" s="197" t="str">
        <f>IF(AND(SUM(H110:M110)&gt;0,ISBLANK(N110)),"熱橋を選択",IF(OR(N110="一般部",N110="両方"),W110,""))</f>
        <v/>
      </c>
      <c r="R110" s="198"/>
      <c r="S110" s="198"/>
      <c r="T110" s="197" t="str">
        <f>IF(AND(SUM(H110:M110)&gt;0,ISBLANK(N110)),"して下さい",IF(OR(N110="熱橋部",N110="両方"),W110,""))</f>
        <v/>
      </c>
      <c r="U110" s="198"/>
      <c r="V110" s="199"/>
      <c r="W110" s="6">
        <f t="shared" si="18"/>
        <v>0</v>
      </c>
      <c r="Y110" s="217"/>
      <c r="Z110" s="218"/>
      <c r="AA110" s="218"/>
      <c r="AB110" s="218"/>
      <c r="AC110" s="218"/>
      <c r="AD110" s="218"/>
      <c r="AE110" s="191"/>
      <c r="AF110" s="192"/>
      <c r="AG110" s="193"/>
      <c r="AH110" s="194"/>
      <c r="AI110" s="195"/>
      <c r="AJ110" s="196"/>
      <c r="AK110" s="219"/>
      <c r="AL110" s="220"/>
      <c r="AM110" s="221"/>
      <c r="AN110" s="197" t="str">
        <f t="shared" si="20"/>
        <v/>
      </c>
      <c r="AO110" s="198"/>
      <c r="AP110" s="198"/>
      <c r="AQ110" s="197" t="str">
        <f>IF(AND(SUM(AE110:AH110)&gt;0,ISBLANK(AK110)),"して下さい",IF(OR(AK110="熱橋部",AK110="両方"),AT110,""))</f>
        <v/>
      </c>
      <c r="AR110" s="198"/>
      <c r="AS110" s="199"/>
      <c r="AT110" s="6">
        <f t="shared" si="19"/>
        <v>0</v>
      </c>
    </row>
    <row r="111" spans="1:46" ht="20.100000000000001" customHeight="1" x14ac:dyDescent="0.15">
      <c r="A111" s="3"/>
      <c r="B111" s="247"/>
      <c r="C111" s="248"/>
      <c r="D111" s="248"/>
      <c r="E111" s="248"/>
      <c r="F111" s="248"/>
      <c r="G111" s="249"/>
      <c r="H111" s="191"/>
      <c r="I111" s="192"/>
      <c r="J111" s="193"/>
      <c r="K111" s="194"/>
      <c r="L111" s="195"/>
      <c r="M111" s="196"/>
      <c r="N111" s="219"/>
      <c r="O111" s="220"/>
      <c r="P111" s="221"/>
      <c r="Q111" s="197" t="str">
        <f>IF(AND(SUM(H111:M111)&gt;0,ISBLANK(N111)),"熱橋を選択",IF(OR(N111="一般部",N111="両方"),W111,""))</f>
        <v/>
      </c>
      <c r="R111" s="198"/>
      <c r="S111" s="198"/>
      <c r="T111" s="197" t="str">
        <f>IF(AND(SUM(H111:M111)&gt;0,ISBLANK(N111)),"して下さい",IF(OR(N111="熱橋部",N111="両方"),W111,""))</f>
        <v/>
      </c>
      <c r="U111" s="198"/>
      <c r="V111" s="199"/>
      <c r="W111" s="6">
        <f t="shared" si="18"/>
        <v>0</v>
      </c>
      <c r="Y111" s="247"/>
      <c r="Z111" s="248"/>
      <c r="AA111" s="248"/>
      <c r="AB111" s="248"/>
      <c r="AC111" s="248"/>
      <c r="AD111" s="249"/>
      <c r="AE111" s="191"/>
      <c r="AF111" s="192"/>
      <c r="AG111" s="193"/>
      <c r="AH111" s="194"/>
      <c r="AI111" s="195"/>
      <c r="AJ111" s="196"/>
      <c r="AK111" s="219"/>
      <c r="AL111" s="220"/>
      <c r="AM111" s="221"/>
      <c r="AN111" s="197" t="str">
        <f t="shared" si="20"/>
        <v/>
      </c>
      <c r="AO111" s="198"/>
      <c r="AP111" s="198"/>
      <c r="AQ111" s="197" t="str">
        <f>IF(AND(SUM(AE111:AH111)&gt;0,ISBLANK(AK111)),"して下さい",IF(OR(AK111="熱橋部",AK111="両方"),AT111,""))</f>
        <v/>
      </c>
      <c r="AR111" s="198"/>
      <c r="AS111" s="199"/>
      <c r="AT111" s="6">
        <f t="shared" si="19"/>
        <v>0</v>
      </c>
    </row>
    <row r="112" spans="1:46" ht="20.100000000000001" customHeight="1" x14ac:dyDescent="0.15">
      <c r="A112" s="3"/>
      <c r="B112" s="214" t="s">
        <v>32</v>
      </c>
      <c r="C112" s="215"/>
      <c r="D112" s="215"/>
      <c r="E112" s="215"/>
      <c r="F112" s="215"/>
      <c r="G112" s="216"/>
      <c r="H112" s="244" t="s">
        <v>4</v>
      </c>
      <c r="I112" s="245"/>
      <c r="J112" s="246"/>
      <c r="K112" s="244" t="s">
        <v>4</v>
      </c>
      <c r="L112" s="245"/>
      <c r="M112" s="246"/>
      <c r="N112" s="244" t="s">
        <v>4</v>
      </c>
      <c r="O112" s="245"/>
      <c r="P112" s="246"/>
      <c r="Q112" s="180"/>
      <c r="R112" s="181"/>
      <c r="S112" s="181"/>
      <c r="T112" s="180"/>
      <c r="U112" s="181"/>
      <c r="V112" s="182"/>
      <c r="Y112" s="214" t="s">
        <v>32</v>
      </c>
      <c r="Z112" s="215"/>
      <c r="AA112" s="215"/>
      <c r="AB112" s="215"/>
      <c r="AC112" s="215"/>
      <c r="AD112" s="216"/>
      <c r="AE112" s="244" t="s">
        <v>4</v>
      </c>
      <c r="AF112" s="245"/>
      <c r="AG112" s="246"/>
      <c r="AH112" s="244" t="s">
        <v>4</v>
      </c>
      <c r="AI112" s="245"/>
      <c r="AJ112" s="246"/>
      <c r="AK112" s="244" t="s">
        <v>4</v>
      </c>
      <c r="AL112" s="245"/>
      <c r="AM112" s="246"/>
      <c r="AN112" s="180"/>
      <c r="AO112" s="181"/>
      <c r="AP112" s="181"/>
      <c r="AQ112" s="180"/>
      <c r="AR112" s="181"/>
      <c r="AS112" s="182"/>
    </row>
    <row r="113" spans="1:46" ht="20.100000000000001" customHeight="1" x14ac:dyDescent="0.15">
      <c r="A113" s="3"/>
      <c r="B113" s="212" t="s">
        <v>3</v>
      </c>
      <c r="C113" s="213"/>
      <c r="D113" s="213"/>
      <c r="E113" s="213"/>
      <c r="F113" s="213"/>
      <c r="G113" s="213"/>
      <c r="H113" s="213"/>
      <c r="I113" s="213"/>
      <c r="J113" s="213"/>
      <c r="K113" s="213"/>
      <c r="L113" s="48"/>
      <c r="M113" s="48"/>
      <c r="N113" s="48"/>
      <c r="O113" s="48"/>
      <c r="P113" s="7"/>
      <c r="Q113" s="183">
        <f>SUM(Q106:S112)</f>
        <v>0</v>
      </c>
      <c r="R113" s="184"/>
      <c r="S113" s="184"/>
      <c r="T113" s="183">
        <f>SUM(T106:V112)</f>
        <v>0</v>
      </c>
      <c r="U113" s="184"/>
      <c r="V113" s="185"/>
      <c r="Y113" s="212" t="s">
        <v>3</v>
      </c>
      <c r="Z113" s="213"/>
      <c r="AA113" s="213"/>
      <c r="AB113" s="213"/>
      <c r="AC113" s="213"/>
      <c r="AD113" s="213"/>
      <c r="AE113" s="213"/>
      <c r="AF113" s="213"/>
      <c r="AG113" s="213"/>
      <c r="AH113" s="213"/>
      <c r="AI113" s="48"/>
      <c r="AJ113" s="48"/>
      <c r="AK113" s="48"/>
      <c r="AL113" s="48"/>
      <c r="AM113" s="7"/>
      <c r="AN113" s="183">
        <f>SUM(AN106:AP112)</f>
        <v>0</v>
      </c>
      <c r="AO113" s="184"/>
      <c r="AP113" s="184"/>
      <c r="AQ113" s="183">
        <f>SUM(AQ106:AS112)</f>
        <v>0</v>
      </c>
      <c r="AR113" s="184"/>
      <c r="AS113" s="185"/>
    </row>
    <row r="114" spans="1:46" ht="20.100000000000001" customHeight="1" x14ac:dyDescent="0.15">
      <c r="A114" s="3"/>
      <c r="B114" s="212" t="s">
        <v>2</v>
      </c>
      <c r="C114" s="213"/>
      <c r="D114" s="213"/>
      <c r="E114" s="213"/>
      <c r="F114" s="213"/>
      <c r="G114" s="213"/>
      <c r="H114" s="213"/>
      <c r="I114" s="213"/>
      <c r="J114" s="213"/>
      <c r="K114" s="213"/>
      <c r="L114" s="48"/>
      <c r="M114" s="48"/>
      <c r="N114" s="48"/>
      <c r="O114" s="48"/>
      <c r="P114" s="7"/>
      <c r="Q114" s="183">
        <f>IF(SUM(Q107:S111)=0,0,ROUND(1/Q113,3))</f>
        <v>0</v>
      </c>
      <c r="R114" s="184"/>
      <c r="S114" s="184"/>
      <c r="T114" s="183">
        <f>IF(SUM(T107:V111)=0,0,ROUND(1/T113,3))</f>
        <v>0</v>
      </c>
      <c r="U114" s="184"/>
      <c r="V114" s="185"/>
      <c r="Y114" s="212" t="s">
        <v>2</v>
      </c>
      <c r="Z114" s="213"/>
      <c r="AA114" s="213"/>
      <c r="AB114" s="213"/>
      <c r="AC114" s="213"/>
      <c r="AD114" s="213"/>
      <c r="AE114" s="213"/>
      <c r="AF114" s="213"/>
      <c r="AG114" s="213"/>
      <c r="AH114" s="213"/>
      <c r="AI114" s="48"/>
      <c r="AJ114" s="48"/>
      <c r="AK114" s="48"/>
      <c r="AL114" s="48"/>
      <c r="AM114" s="7"/>
      <c r="AN114" s="183">
        <f>IF(SUM(AN107:AP111)=0,0,ROUND(1/AN113,3))</f>
        <v>0</v>
      </c>
      <c r="AO114" s="184"/>
      <c r="AP114" s="184"/>
      <c r="AQ114" s="183">
        <f>IF(SUM(AQ107:AS111)=0,0,ROUND(1/AQ113,3))</f>
        <v>0</v>
      </c>
      <c r="AR114" s="184"/>
      <c r="AS114" s="185"/>
    </row>
    <row r="115" spans="1:46" ht="20.100000000000001" customHeight="1" thickBot="1" x14ac:dyDescent="0.2">
      <c r="A115" s="3"/>
      <c r="B115" s="222" t="s">
        <v>1</v>
      </c>
      <c r="C115" s="223"/>
      <c r="D115" s="223"/>
      <c r="E115" s="223"/>
      <c r="F115" s="223"/>
      <c r="G115" s="223"/>
      <c r="H115" s="223"/>
      <c r="I115" s="223"/>
      <c r="J115" s="223"/>
      <c r="K115" s="223"/>
      <c r="L115" s="49"/>
      <c r="M115" s="49"/>
      <c r="N115" s="49"/>
      <c r="O115" s="49"/>
      <c r="P115" s="8"/>
      <c r="Q115" s="209">
        <f>IF(SUM(Q107:V111)=0,0,ROUND(Q104*Q114+T104*T114,3))</f>
        <v>0</v>
      </c>
      <c r="R115" s="210"/>
      <c r="S115" s="210"/>
      <c r="T115" s="210"/>
      <c r="U115" s="210"/>
      <c r="V115" s="211"/>
      <c r="Y115" s="222" t="s">
        <v>1</v>
      </c>
      <c r="Z115" s="223"/>
      <c r="AA115" s="223"/>
      <c r="AB115" s="223"/>
      <c r="AC115" s="223"/>
      <c r="AD115" s="223"/>
      <c r="AE115" s="223"/>
      <c r="AF115" s="223"/>
      <c r="AG115" s="223"/>
      <c r="AH115" s="223"/>
      <c r="AI115" s="49"/>
      <c r="AJ115" s="49"/>
      <c r="AK115" s="49"/>
      <c r="AL115" s="49"/>
      <c r="AM115" s="8"/>
      <c r="AN115" s="209">
        <f>IF(SUM(AN107:AS111)=0,0,ROUND(AN104*AN114+AQ104*AQ114,3))</f>
        <v>0</v>
      </c>
      <c r="AO115" s="210"/>
      <c r="AP115" s="210"/>
      <c r="AQ115" s="210"/>
      <c r="AR115" s="210"/>
      <c r="AS115" s="211"/>
    </row>
    <row r="116" spans="1:46" ht="15" customHeight="1" x14ac:dyDescent="0.15">
      <c r="A116" s="3"/>
      <c r="B116" s="11"/>
      <c r="C116" s="11"/>
      <c r="D116" s="11"/>
      <c r="E116" s="11"/>
      <c r="F116" s="11"/>
      <c r="G116" s="11"/>
      <c r="H116" s="11"/>
      <c r="I116" s="11"/>
      <c r="J116" s="11"/>
      <c r="K116" s="11"/>
      <c r="L116" s="11"/>
      <c r="M116" s="11"/>
      <c r="N116" s="11"/>
      <c r="O116" s="11"/>
      <c r="P116" s="11"/>
      <c r="Q116" s="12"/>
      <c r="R116" s="12"/>
      <c r="S116" s="12"/>
      <c r="T116" s="12"/>
      <c r="U116" s="12"/>
      <c r="V116" s="12"/>
      <c r="Y116" s="11"/>
      <c r="Z116" s="11"/>
      <c r="AA116" s="11"/>
      <c r="AB116" s="11"/>
      <c r="AC116" s="11"/>
      <c r="AD116" s="11"/>
      <c r="AE116" s="11"/>
      <c r="AF116" s="11"/>
      <c r="AG116" s="11"/>
      <c r="AH116" s="11"/>
      <c r="AI116" s="11"/>
      <c r="AJ116" s="11"/>
      <c r="AK116" s="11"/>
      <c r="AL116" s="11"/>
      <c r="AM116" s="11"/>
      <c r="AN116" s="12"/>
      <c r="AO116" s="12"/>
      <c r="AP116" s="12"/>
      <c r="AQ116" s="12"/>
      <c r="AR116" s="12"/>
      <c r="AS116" s="12"/>
    </row>
    <row r="117" spans="1:46" ht="15" customHeight="1" thickBot="1" x14ac:dyDescent="0.2">
      <c r="A117" s="3"/>
      <c r="B117" s="3"/>
      <c r="C117" s="3"/>
      <c r="D117" s="3"/>
      <c r="E117" s="3"/>
      <c r="F117" s="3"/>
      <c r="G117" s="3"/>
      <c r="H117" s="3"/>
      <c r="I117" s="3"/>
      <c r="J117" s="3"/>
      <c r="K117" s="3"/>
      <c r="L117" s="3"/>
      <c r="M117" s="3"/>
      <c r="N117" s="3"/>
      <c r="O117" s="3"/>
      <c r="P117" s="3"/>
      <c r="Q117" s="3"/>
      <c r="R117" s="3"/>
      <c r="S117" s="3"/>
      <c r="T117" s="3"/>
      <c r="U117" s="3"/>
      <c r="V117" s="3"/>
      <c r="Y117" s="3"/>
      <c r="Z117" s="3"/>
      <c r="AA117" s="3"/>
      <c r="AB117" s="3"/>
      <c r="AC117" s="3"/>
      <c r="AD117" s="3"/>
      <c r="AE117" s="3"/>
      <c r="AF117" s="3"/>
      <c r="AG117" s="3"/>
      <c r="AH117" s="3"/>
      <c r="AI117" s="3"/>
      <c r="AJ117" s="3"/>
      <c r="AK117" s="3"/>
      <c r="AL117" s="3"/>
      <c r="AM117" s="3"/>
      <c r="AN117" s="3"/>
      <c r="AO117" s="3"/>
      <c r="AP117" s="3"/>
      <c r="AQ117" s="3"/>
      <c r="AR117" s="3"/>
      <c r="AS117" s="3"/>
    </row>
    <row r="118" spans="1:46" ht="20.100000000000001" customHeight="1" x14ac:dyDescent="0.15">
      <c r="A118" s="3"/>
      <c r="B118" s="56"/>
      <c r="C118" s="21"/>
      <c r="D118" s="57"/>
      <c r="E118" s="57"/>
      <c r="F118" s="57"/>
      <c r="G118" s="57"/>
      <c r="H118" s="57"/>
      <c r="I118" s="57"/>
      <c r="J118" s="57"/>
      <c r="K118" s="57"/>
      <c r="L118" s="57"/>
      <c r="M118" s="57"/>
      <c r="N118" s="62" t="s">
        <v>234</v>
      </c>
      <c r="O118" s="62"/>
      <c r="P118" s="62"/>
      <c r="Q118" s="62"/>
      <c r="R118" s="62"/>
      <c r="S118" s="62"/>
      <c r="T118" s="62"/>
      <c r="U118" s="62"/>
      <c r="V118" s="63"/>
      <c r="Y118" s="56"/>
      <c r="Z118" s="21"/>
      <c r="AA118" s="57"/>
      <c r="AB118" s="57"/>
      <c r="AC118" s="57"/>
      <c r="AD118" s="57"/>
      <c r="AE118" s="57"/>
      <c r="AF118" s="57"/>
      <c r="AG118" s="57"/>
      <c r="AH118" s="57"/>
      <c r="AI118" s="57"/>
      <c r="AJ118" s="57"/>
      <c r="AK118" s="62" t="s">
        <v>234</v>
      </c>
      <c r="AL118" s="62"/>
      <c r="AM118" s="62"/>
      <c r="AN118" s="62"/>
      <c r="AO118" s="62"/>
      <c r="AP118" s="62"/>
      <c r="AQ118" s="62"/>
      <c r="AR118" s="62"/>
      <c r="AS118" s="63"/>
    </row>
    <row r="119" spans="1:46" ht="20.100000000000001" customHeight="1" x14ac:dyDescent="0.15">
      <c r="A119" s="3"/>
      <c r="B119" s="58"/>
      <c r="C119" s="59" t="s">
        <v>227</v>
      </c>
      <c r="D119" s="270"/>
      <c r="E119" s="270"/>
      <c r="F119" s="270"/>
      <c r="G119" s="270"/>
      <c r="H119" s="270"/>
      <c r="I119" s="270"/>
      <c r="J119" s="270"/>
      <c r="K119" s="270"/>
      <c r="L119" s="59" t="s">
        <v>228</v>
      </c>
      <c r="M119" s="59"/>
      <c r="N119" s="178" t="s">
        <v>8</v>
      </c>
      <c r="O119" s="177"/>
      <c r="P119" s="227"/>
      <c r="Q119" s="177" t="s">
        <v>7</v>
      </c>
      <c r="R119" s="177"/>
      <c r="S119" s="177"/>
      <c r="T119" s="178" t="s">
        <v>6</v>
      </c>
      <c r="U119" s="177"/>
      <c r="V119" s="179"/>
      <c r="Y119" s="58"/>
      <c r="Z119" s="59" t="s">
        <v>227</v>
      </c>
      <c r="AA119" s="270"/>
      <c r="AB119" s="270"/>
      <c r="AC119" s="270"/>
      <c r="AD119" s="270"/>
      <c r="AE119" s="270"/>
      <c r="AF119" s="270"/>
      <c r="AG119" s="270"/>
      <c r="AH119" s="270"/>
      <c r="AI119" s="59" t="s">
        <v>228</v>
      </c>
      <c r="AJ119" s="59"/>
      <c r="AK119" s="178" t="s">
        <v>8</v>
      </c>
      <c r="AL119" s="177"/>
      <c r="AM119" s="227"/>
      <c r="AN119" s="177" t="s">
        <v>7</v>
      </c>
      <c r="AO119" s="177"/>
      <c r="AP119" s="177"/>
      <c r="AQ119" s="178" t="s">
        <v>6</v>
      </c>
      <c r="AR119" s="177"/>
      <c r="AS119" s="179"/>
    </row>
    <row r="120" spans="1:46" ht="20.100000000000001" customHeight="1" x14ac:dyDescent="0.15">
      <c r="A120" s="3"/>
      <c r="B120" s="60"/>
      <c r="C120" s="61"/>
      <c r="D120" s="61"/>
      <c r="E120" s="61"/>
      <c r="F120" s="61"/>
      <c r="G120" s="61"/>
      <c r="H120" s="61"/>
      <c r="I120" s="61"/>
      <c r="J120" s="61"/>
      <c r="K120" s="61"/>
      <c r="L120" s="61"/>
      <c r="M120" s="61"/>
      <c r="N120" s="228" t="s">
        <v>5</v>
      </c>
      <c r="O120" s="229"/>
      <c r="P120" s="230"/>
      <c r="Q120" s="200"/>
      <c r="R120" s="201"/>
      <c r="S120" s="201"/>
      <c r="T120" s="200"/>
      <c r="U120" s="201"/>
      <c r="V120" s="208"/>
      <c r="Y120" s="60"/>
      <c r="Z120" s="61"/>
      <c r="AA120" s="61"/>
      <c r="AB120" s="61"/>
      <c r="AC120" s="61"/>
      <c r="AD120" s="61"/>
      <c r="AE120" s="61"/>
      <c r="AF120" s="61"/>
      <c r="AG120" s="61"/>
      <c r="AH120" s="61"/>
      <c r="AI120" s="61"/>
      <c r="AJ120" s="61"/>
      <c r="AK120" s="228" t="s">
        <v>5</v>
      </c>
      <c r="AL120" s="229"/>
      <c r="AM120" s="230"/>
      <c r="AN120" s="200"/>
      <c r="AO120" s="201"/>
      <c r="AP120" s="201"/>
      <c r="AQ120" s="200"/>
      <c r="AR120" s="201"/>
      <c r="AS120" s="208"/>
    </row>
    <row r="121" spans="1:46" ht="30" customHeight="1" thickBot="1" x14ac:dyDescent="0.2">
      <c r="A121" s="3"/>
      <c r="B121" s="239" t="s">
        <v>226</v>
      </c>
      <c r="C121" s="240"/>
      <c r="D121" s="240"/>
      <c r="E121" s="240"/>
      <c r="F121" s="240"/>
      <c r="G121" s="241"/>
      <c r="H121" s="188" t="s">
        <v>0</v>
      </c>
      <c r="I121" s="189"/>
      <c r="J121" s="190"/>
      <c r="K121" s="188" t="s">
        <v>48</v>
      </c>
      <c r="L121" s="189"/>
      <c r="M121" s="190"/>
      <c r="N121" s="188" t="s">
        <v>11</v>
      </c>
      <c r="O121" s="189"/>
      <c r="P121" s="190"/>
      <c r="Q121" s="170" t="s">
        <v>49</v>
      </c>
      <c r="R121" s="170"/>
      <c r="S121" s="170"/>
      <c r="T121" s="170"/>
      <c r="U121" s="170"/>
      <c r="V121" s="162"/>
      <c r="Y121" s="239" t="s">
        <v>226</v>
      </c>
      <c r="Z121" s="240"/>
      <c r="AA121" s="240"/>
      <c r="AB121" s="240"/>
      <c r="AC121" s="240"/>
      <c r="AD121" s="241"/>
      <c r="AE121" s="188" t="s">
        <v>0</v>
      </c>
      <c r="AF121" s="189"/>
      <c r="AG121" s="190"/>
      <c r="AH121" s="188" t="s">
        <v>48</v>
      </c>
      <c r="AI121" s="189"/>
      <c r="AJ121" s="190"/>
      <c r="AK121" s="188" t="s">
        <v>11</v>
      </c>
      <c r="AL121" s="189"/>
      <c r="AM121" s="190"/>
      <c r="AN121" s="170" t="s">
        <v>49</v>
      </c>
      <c r="AO121" s="170"/>
      <c r="AP121" s="170"/>
      <c r="AQ121" s="170"/>
      <c r="AR121" s="170"/>
      <c r="AS121" s="162"/>
    </row>
    <row r="122" spans="1:46" ht="20.100000000000001" customHeight="1" x14ac:dyDescent="0.15">
      <c r="A122" s="3"/>
      <c r="B122" s="237" t="s">
        <v>31</v>
      </c>
      <c r="C122" s="238"/>
      <c r="D122" s="238"/>
      <c r="E122" s="238"/>
      <c r="F122" s="238"/>
      <c r="G122" s="238"/>
      <c r="H122" s="234" t="s">
        <v>4</v>
      </c>
      <c r="I122" s="235"/>
      <c r="J122" s="236"/>
      <c r="K122" s="234" t="s">
        <v>4</v>
      </c>
      <c r="L122" s="235"/>
      <c r="M122" s="236"/>
      <c r="N122" s="234" t="s">
        <v>4</v>
      </c>
      <c r="O122" s="235"/>
      <c r="P122" s="236"/>
      <c r="Q122" s="202"/>
      <c r="R122" s="203"/>
      <c r="S122" s="203"/>
      <c r="T122" s="202"/>
      <c r="U122" s="203"/>
      <c r="V122" s="204"/>
      <c r="Y122" s="237" t="s">
        <v>31</v>
      </c>
      <c r="Z122" s="238"/>
      <c r="AA122" s="238"/>
      <c r="AB122" s="238"/>
      <c r="AC122" s="238"/>
      <c r="AD122" s="238"/>
      <c r="AE122" s="234" t="s">
        <v>4</v>
      </c>
      <c r="AF122" s="235"/>
      <c r="AG122" s="236"/>
      <c r="AH122" s="234" t="s">
        <v>4</v>
      </c>
      <c r="AI122" s="235"/>
      <c r="AJ122" s="236"/>
      <c r="AK122" s="234" t="s">
        <v>4</v>
      </c>
      <c r="AL122" s="235"/>
      <c r="AM122" s="236"/>
      <c r="AN122" s="202"/>
      <c r="AO122" s="203"/>
      <c r="AP122" s="203"/>
      <c r="AQ122" s="202"/>
      <c r="AR122" s="203"/>
      <c r="AS122" s="204"/>
    </row>
    <row r="123" spans="1:46" ht="20.100000000000001" customHeight="1" x14ac:dyDescent="0.15">
      <c r="A123" s="3"/>
      <c r="B123" s="217"/>
      <c r="C123" s="218"/>
      <c r="D123" s="218"/>
      <c r="E123" s="218"/>
      <c r="F123" s="218"/>
      <c r="G123" s="218"/>
      <c r="H123" s="191"/>
      <c r="I123" s="192"/>
      <c r="J123" s="193"/>
      <c r="K123" s="194"/>
      <c r="L123" s="195"/>
      <c r="M123" s="196"/>
      <c r="N123" s="219"/>
      <c r="O123" s="220"/>
      <c r="P123" s="221"/>
      <c r="Q123" s="197" t="str">
        <f>IF(AND(SUM(H123:M123)&gt;0,ISBLANK(N123)),"熱橋を選択",IF(OR(N123="一般部",N123="両方"),W123,""))</f>
        <v/>
      </c>
      <c r="R123" s="198"/>
      <c r="S123" s="198"/>
      <c r="T123" s="197" t="str">
        <f>IF(AND(SUM(H123:M123)&gt;0,ISBLANK(N123)),"して下さい",IF(OR(N123="熱橋部",N123="両方"),W123,""))</f>
        <v/>
      </c>
      <c r="U123" s="198"/>
      <c r="V123" s="199"/>
      <c r="W123" s="6">
        <f t="shared" ref="W123:W127" si="21">IF(ISBLANK(H123),0,ROUND(K123/H123/1000,3))</f>
        <v>0</v>
      </c>
      <c r="Y123" s="217"/>
      <c r="Z123" s="218"/>
      <c r="AA123" s="218"/>
      <c r="AB123" s="218"/>
      <c r="AC123" s="218"/>
      <c r="AD123" s="218"/>
      <c r="AE123" s="191"/>
      <c r="AF123" s="192"/>
      <c r="AG123" s="193"/>
      <c r="AH123" s="194"/>
      <c r="AI123" s="195"/>
      <c r="AJ123" s="196"/>
      <c r="AK123" s="219"/>
      <c r="AL123" s="220"/>
      <c r="AM123" s="221"/>
      <c r="AN123" s="197" t="str">
        <f>IF(AND(SUM(AE123:AH123)&gt;0,ISBLANK(AK123)),"熱橋を選択",IF(OR(AK123="一般部",AK123="両方"),AT123,""))</f>
        <v/>
      </c>
      <c r="AO123" s="198"/>
      <c r="AP123" s="198"/>
      <c r="AQ123" s="197" t="str">
        <f>IF(AND(SUM(AE123:AH123)&gt;0,ISBLANK(AK123)),"して下さい",IF(OR(AK123="熱橋部",AK123="両方"),AT123,""))</f>
        <v/>
      </c>
      <c r="AR123" s="198"/>
      <c r="AS123" s="199"/>
      <c r="AT123" s="6">
        <f t="shared" ref="AT123:AT127" si="22">IF(ISBLANK(AE123),0,ROUND(AH123/AE123/1000,3))</f>
        <v>0</v>
      </c>
    </row>
    <row r="124" spans="1:46" ht="20.100000000000001" customHeight="1" x14ac:dyDescent="0.15">
      <c r="A124" s="3"/>
      <c r="B124" s="217"/>
      <c r="C124" s="218"/>
      <c r="D124" s="218"/>
      <c r="E124" s="218"/>
      <c r="F124" s="218"/>
      <c r="G124" s="218"/>
      <c r="H124" s="191"/>
      <c r="I124" s="192"/>
      <c r="J124" s="193"/>
      <c r="K124" s="194"/>
      <c r="L124" s="195"/>
      <c r="M124" s="196"/>
      <c r="N124" s="219"/>
      <c r="O124" s="220"/>
      <c r="P124" s="221"/>
      <c r="Q124" s="197" t="str">
        <f>IF(AND(SUM(H124:M124)&gt;0,ISBLANK(N124)),"熱橋を選択",IF(OR(N124="一般部",N124="両方"),W124,""))</f>
        <v/>
      </c>
      <c r="R124" s="198"/>
      <c r="S124" s="198"/>
      <c r="T124" s="197" t="str">
        <f>IF(AND(SUM(H124:M124)&gt;0,ISBLANK(N124)),"して下さい",IF(OR(N124="熱橋部",N124="両方"),W124,""))</f>
        <v/>
      </c>
      <c r="U124" s="198"/>
      <c r="V124" s="199"/>
      <c r="W124" s="6">
        <f t="shared" si="21"/>
        <v>0</v>
      </c>
      <c r="Y124" s="217"/>
      <c r="Z124" s="218"/>
      <c r="AA124" s="218"/>
      <c r="AB124" s="218"/>
      <c r="AC124" s="218"/>
      <c r="AD124" s="218"/>
      <c r="AE124" s="191"/>
      <c r="AF124" s="192"/>
      <c r="AG124" s="193"/>
      <c r="AH124" s="194"/>
      <c r="AI124" s="195"/>
      <c r="AJ124" s="196"/>
      <c r="AK124" s="219"/>
      <c r="AL124" s="220"/>
      <c r="AM124" s="221"/>
      <c r="AN124" s="197" t="str">
        <f t="shared" ref="AN124:AN127" si="23">IF(AND(SUM(AE124:AH124)&gt;0,ISBLANK(AK124)),"熱橋を選択",IF(OR(AK124="一般部",AK124="両方"),AT124,""))</f>
        <v/>
      </c>
      <c r="AO124" s="198"/>
      <c r="AP124" s="198"/>
      <c r="AQ124" s="197" t="str">
        <f>IF(AND(SUM(AE124:AH124)&gt;0,ISBLANK(AK124)),"して下さい",IF(OR(AK124="熱橋部",AK124="両方"),AT124,""))</f>
        <v/>
      </c>
      <c r="AR124" s="198"/>
      <c r="AS124" s="199"/>
      <c r="AT124" s="6">
        <f t="shared" si="22"/>
        <v>0</v>
      </c>
    </row>
    <row r="125" spans="1:46" ht="20.100000000000001" customHeight="1" x14ac:dyDescent="0.15">
      <c r="A125" s="3"/>
      <c r="B125" s="217"/>
      <c r="C125" s="218"/>
      <c r="D125" s="218"/>
      <c r="E125" s="218"/>
      <c r="F125" s="218"/>
      <c r="G125" s="218"/>
      <c r="H125" s="191"/>
      <c r="I125" s="192"/>
      <c r="J125" s="193"/>
      <c r="K125" s="194"/>
      <c r="L125" s="195"/>
      <c r="M125" s="196"/>
      <c r="N125" s="219"/>
      <c r="O125" s="220"/>
      <c r="P125" s="221"/>
      <c r="Q125" s="197" t="str">
        <f>IF(AND(SUM(H125:M125)&gt;0,ISBLANK(N125)),"熱橋を選択",IF(OR(N125="一般部",N125="両方"),W125,""))</f>
        <v/>
      </c>
      <c r="R125" s="198"/>
      <c r="S125" s="198"/>
      <c r="T125" s="197" t="str">
        <f>IF(AND(SUM(H125:M125)&gt;0,ISBLANK(N125)),"して下さい",IF(OR(N125="熱橋部",N125="両方"),W125,""))</f>
        <v/>
      </c>
      <c r="U125" s="198"/>
      <c r="V125" s="199"/>
      <c r="W125" s="6">
        <f t="shared" si="21"/>
        <v>0</v>
      </c>
      <c r="Y125" s="217"/>
      <c r="Z125" s="218"/>
      <c r="AA125" s="218"/>
      <c r="AB125" s="218"/>
      <c r="AC125" s="218"/>
      <c r="AD125" s="218"/>
      <c r="AE125" s="191"/>
      <c r="AF125" s="192"/>
      <c r="AG125" s="193"/>
      <c r="AH125" s="194"/>
      <c r="AI125" s="195"/>
      <c r="AJ125" s="196"/>
      <c r="AK125" s="219"/>
      <c r="AL125" s="220"/>
      <c r="AM125" s="221"/>
      <c r="AN125" s="197" t="str">
        <f t="shared" si="23"/>
        <v/>
      </c>
      <c r="AO125" s="198"/>
      <c r="AP125" s="198"/>
      <c r="AQ125" s="197" t="str">
        <f>IF(AND(SUM(AE125:AH125)&gt;0,ISBLANK(AK125)),"して下さい",IF(OR(AK125="熱橋部",AK125="両方"),AT125,""))</f>
        <v/>
      </c>
      <c r="AR125" s="198"/>
      <c r="AS125" s="199"/>
      <c r="AT125" s="6">
        <f t="shared" si="22"/>
        <v>0</v>
      </c>
    </row>
    <row r="126" spans="1:46" ht="20.100000000000001" customHeight="1" x14ac:dyDescent="0.15">
      <c r="A126" s="3"/>
      <c r="B126" s="217"/>
      <c r="C126" s="218"/>
      <c r="D126" s="218"/>
      <c r="E126" s="218"/>
      <c r="F126" s="218"/>
      <c r="G126" s="218"/>
      <c r="H126" s="191"/>
      <c r="I126" s="192"/>
      <c r="J126" s="193"/>
      <c r="K126" s="194"/>
      <c r="L126" s="195"/>
      <c r="M126" s="196"/>
      <c r="N126" s="219"/>
      <c r="O126" s="220"/>
      <c r="P126" s="221"/>
      <c r="Q126" s="197" t="str">
        <f>IF(AND(SUM(H126:M126)&gt;0,ISBLANK(N126)),"熱橋を選択",IF(OR(N126="一般部",N126="両方"),W126,""))</f>
        <v/>
      </c>
      <c r="R126" s="198"/>
      <c r="S126" s="198"/>
      <c r="T126" s="197" t="str">
        <f>IF(AND(SUM(H126:M126)&gt;0,ISBLANK(N126)),"して下さい",IF(OR(N126="熱橋部",N126="両方"),W126,""))</f>
        <v/>
      </c>
      <c r="U126" s="198"/>
      <c r="V126" s="199"/>
      <c r="W126" s="6">
        <f t="shared" si="21"/>
        <v>0</v>
      </c>
      <c r="Y126" s="217"/>
      <c r="Z126" s="218"/>
      <c r="AA126" s="218"/>
      <c r="AB126" s="218"/>
      <c r="AC126" s="218"/>
      <c r="AD126" s="218"/>
      <c r="AE126" s="191"/>
      <c r="AF126" s="192"/>
      <c r="AG126" s="193"/>
      <c r="AH126" s="194"/>
      <c r="AI126" s="195"/>
      <c r="AJ126" s="196"/>
      <c r="AK126" s="219"/>
      <c r="AL126" s="220"/>
      <c r="AM126" s="221"/>
      <c r="AN126" s="197" t="str">
        <f t="shared" si="23"/>
        <v/>
      </c>
      <c r="AO126" s="198"/>
      <c r="AP126" s="198"/>
      <c r="AQ126" s="197" t="str">
        <f>IF(AND(SUM(AE126:AH126)&gt;0,ISBLANK(AK126)),"して下さい",IF(OR(AK126="熱橋部",AK126="両方"),AT126,""))</f>
        <v/>
      </c>
      <c r="AR126" s="198"/>
      <c r="AS126" s="199"/>
      <c r="AT126" s="6">
        <f t="shared" si="22"/>
        <v>0</v>
      </c>
    </row>
    <row r="127" spans="1:46" ht="20.100000000000001" customHeight="1" x14ac:dyDescent="0.15">
      <c r="A127" s="3"/>
      <c r="B127" s="247"/>
      <c r="C127" s="248"/>
      <c r="D127" s="248"/>
      <c r="E127" s="248"/>
      <c r="F127" s="248"/>
      <c r="G127" s="249"/>
      <c r="H127" s="191"/>
      <c r="I127" s="192"/>
      <c r="J127" s="193"/>
      <c r="K127" s="194"/>
      <c r="L127" s="195"/>
      <c r="M127" s="196"/>
      <c r="N127" s="219"/>
      <c r="O127" s="220"/>
      <c r="P127" s="221"/>
      <c r="Q127" s="197" t="str">
        <f>IF(AND(SUM(H127:M127)&gt;0,ISBLANK(N127)),"熱橋を選択",IF(OR(N127="一般部",N127="両方"),W127,""))</f>
        <v/>
      </c>
      <c r="R127" s="198"/>
      <c r="S127" s="198"/>
      <c r="T127" s="197" t="str">
        <f>IF(AND(SUM(H127:M127)&gt;0,ISBLANK(N127)),"して下さい",IF(OR(N127="熱橋部",N127="両方"),W127,""))</f>
        <v/>
      </c>
      <c r="U127" s="198"/>
      <c r="V127" s="199"/>
      <c r="W127" s="6">
        <f t="shared" si="21"/>
        <v>0</v>
      </c>
      <c r="Y127" s="247"/>
      <c r="Z127" s="248"/>
      <c r="AA127" s="248"/>
      <c r="AB127" s="248"/>
      <c r="AC127" s="248"/>
      <c r="AD127" s="249"/>
      <c r="AE127" s="191"/>
      <c r="AF127" s="192"/>
      <c r="AG127" s="193"/>
      <c r="AH127" s="194"/>
      <c r="AI127" s="195"/>
      <c r="AJ127" s="196"/>
      <c r="AK127" s="219"/>
      <c r="AL127" s="220"/>
      <c r="AM127" s="221"/>
      <c r="AN127" s="197" t="str">
        <f t="shared" si="23"/>
        <v/>
      </c>
      <c r="AO127" s="198"/>
      <c r="AP127" s="198"/>
      <c r="AQ127" s="197" t="str">
        <f>IF(AND(SUM(AE127:AH127)&gt;0,ISBLANK(AK127)),"して下さい",IF(OR(AK127="熱橋部",AK127="両方"),AT127,""))</f>
        <v/>
      </c>
      <c r="AR127" s="198"/>
      <c r="AS127" s="199"/>
      <c r="AT127" s="6">
        <f t="shared" si="22"/>
        <v>0</v>
      </c>
    </row>
    <row r="128" spans="1:46" ht="20.100000000000001" customHeight="1" x14ac:dyDescent="0.15">
      <c r="A128" s="3"/>
      <c r="B128" s="214" t="s">
        <v>32</v>
      </c>
      <c r="C128" s="215"/>
      <c r="D128" s="215"/>
      <c r="E128" s="215"/>
      <c r="F128" s="215"/>
      <c r="G128" s="216"/>
      <c r="H128" s="244" t="s">
        <v>4</v>
      </c>
      <c r="I128" s="245"/>
      <c r="J128" s="246"/>
      <c r="K128" s="244" t="s">
        <v>4</v>
      </c>
      <c r="L128" s="245"/>
      <c r="M128" s="246"/>
      <c r="N128" s="244" t="s">
        <v>4</v>
      </c>
      <c r="O128" s="245"/>
      <c r="P128" s="246"/>
      <c r="Q128" s="180"/>
      <c r="R128" s="181"/>
      <c r="S128" s="181"/>
      <c r="T128" s="180"/>
      <c r="U128" s="181"/>
      <c r="V128" s="182"/>
      <c r="Y128" s="214" t="s">
        <v>32</v>
      </c>
      <c r="Z128" s="215"/>
      <c r="AA128" s="215"/>
      <c r="AB128" s="215"/>
      <c r="AC128" s="215"/>
      <c r="AD128" s="216"/>
      <c r="AE128" s="244" t="s">
        <v>4</v>
      </c>
      <c r="AF128" s="245"/>
      <c r="AG128" s="246"/>
      <c r="AH128" s="244" t="s">
        <v>4</v>
      </c>
      <c r="AI128" s="245"/>
      <c r="AJ128" s="246"/>
      <c r="AK128" s="244" t="s">
        <v>4</v>
      </c>
      <c r="AL128" s="245"/>
      <c r="AM128" s="246"/>
      <c r="AN128" s="180"/>
      <c r="AO128" s="181"/>
      <c r="AP128" s="181"/>
      <c r="AQ128" s="180"/>
      <c r="AR128" s="181"/>
      <c r="AS128" s="182"/>
    </row>
    <row r="129" spans="1:46" ht="20.100000000000001" customHeight="1" x14ac:dyDescent="0.15">
      <c r="A129" s="3"/>
      <c r="B129" s="212" t="s">
        <v>3</v>
      </c>
      <c r="C129" s="213"/>
      <c r="D129" s="213"/>
      <c r="E129" s="213"/>
      <c r="F129" s="213"/>
      <c r="G129" s="213"/>
      <c r="H129" s="213"/>
      <c r="I129" s="213"/>
      <c r="J129" s="213"/>
      <c r="K129" s="213"/>
      <c r="L129" s="48"/>
      <c r="M129" s="48"/>
      <c r="N129" s="48"/>
      <c r="O129" s="48"/>
      <c r="P129" s="7"/>
      <c r="Q129" s="183">
        <f>SUM(Q122:S128)</f>
        <v>0</v>
      </c>
      <c r="R129" s="184"/>
      <c r="S129" s="184"/>
      <c r="T129" s="183">
        <f>SUM(T122:V128)</f>
        <v>0</v>
      </c>
      <c r="U129" s="184"/>
      <c r="V129" s="185"/>
      <c r="Y129" s="212" t="s">
        <v>3</v>
      </c>
      <c r="Z129" s="213"/>
      <c r="AA129" s="213"/>
      <c r="AB129" s="213"/>
      <c r="AC129" s="213"/>
      <c r="AD129" s="213"/>
      <c r="AE129" s="213"/>
      <c r="AF129" s="213"/>
      <c r="AG129" s="213"/>
      <c r="AH129" s="213"/>
      <c r="AI129" s="48"/>
      <c r="AJ129" s="48"/>
      <c r="AK129" s="48"/>
      <c r="AL129" s="48"/>
      <c r="AM129" s="7"/>
      <c r="AN129" s="183">
        <f>SUM(AN122:AP128)</f>
        <v>0</v>
      </c>
      <c r="AO129" s="184"/>
      <c r="AP129" s="184"/>
      <c r="AQ129" s="183">
        <f>SUM(AQ122:AS128)</f>
        <v>0</v>
      </c>
      <c r="AR129" s="184"/>
      <c r="AS129" s="185"/>
    </row>
    <row r="130" spans="1:46" ht="20.100000000000001" customHeight="1" x14ac:dyDescent="0.15">
      <c r="A130" s="3"/>
      <c r="B130" s="212" t="s">
        <v>2</v>
      </c>
      <c r="C130" s="213"/>
      <c r="D130" s="213"/>
      <c r="E130" s="213"/>
      <c r="F130" s="213"/>
      <c r="G130" s="213"/>
      <c r="H130" s="213"/>
      <c r="I130" s="213"/>
      <c r="J130" s="213"/>
      <c r="K130" s="213"/>
      <c r="L130" s="48"/>
      <c r="M130" s="48"/>
      <c r="N130" s="48"/>
      <c r="O130" s="48"/>
      <c r="P130" s="7"/>
      <c r="Q130" s="183">
        <f>IF(SUM(Q123:S127)=0,0,ROUND(1/Q129,3))</f>
        <v>0</v>
      </c>
      <c r="R130" s="184"/>
      <c r="S130" s="184"/>
      <c r="T130" s="183">
        <f>IF(SUM(T123:V127)=0,0,ROUND(1/T129,3))</f>
        <v>0</v>
      </c>
      <c r="U130" s="184"/>
      <c r="V130" s="185"/>
      <c r="Y130" s="212" t="s">
        <v>2</v>
      </c>
      <c r="Z130" s="213"/>
      <c r="AA130" s="213"/>
      <c r="AB130" s="213"/>
      <c r="AC130" s="213"/>
      <c r="AD130" s="213"/>
      <c r="AE130" s="213"/>
      <c r="AF130" s="213"/>
      <c r="AG130" s="213"/>
      <c r="AH130" s="213"/>
      <c r="AI130" s="48"/>
      <c r="AJ130" s="48"/>
      <c r="AK130" s="48"/>
      <c r="AL130" s="48"/>
      <c r="AM130" s="7"/>
      <c r="AN130" s="183">
        <f>IF(SUM(AN123:AP127)=0,0,ROUND(1/AN129,3))</f>
        <v>0</v>
      </c>
      <c r="AO130" s="184"/>
      <c r="AP130" s="184"/>
      <c r="AQ130" s="183">
        <f>IF(SUM(AQ123:AS127)=0,0,ROUND(1/AQ129,3))</f>
        <v>0</v>
      </c>
      <c r="AR130" s="184"/>
      <c r="AS130" s="185"/>
    </row>
    <row r="131" spans="1:46" ht="20.100000000000001" customHeight="1" thickBot="1" x14ac:dyDescent="0.2">
      <c r="A131" s="3"/>
      <c r="B131" s="222" t="s">
        <v>1</v>
      </c>
      <c r="C131" s="223"/>
      <c r="D131" s="223"/>
      <c r="E131" s="223"/>
      <c r="F131" s="223"/>
      <c r="G131" s="223"/>
      <c r="H131" s="223"/>
      <c r="I131" s="223"/>
      <c r="J131" s="223"/>
      <c r="K131" s="223"/>
      <c r="L131" s="49"/>
      <c r="M131" s="49"/>
      <c r="N131" s="49"/>
      <c r="O131" s="49"/>
      <c r="P131" s="8"/>
      <c r="Q131" s="209">
        <f>IF(SUM(Q123:V127)=0,0,ROUND(Q120*Q130+T120*T130,3))</f>
        <v>0</v>
      </c>
      <c r="R131" s="210"/>
      <c r="S131" s="210"/>
      <c r="T131" s="210"/>
      <c r="U131" s="210"/>
      <c r="V131" s="211"/>
      <c r="Y131" s="222" t="s">
        <v>1</v>
      </c>
      <c r="Z131" s="223"/>
      <c r="AA131" s="223"/>
      <c r="AB131" s="223"/>
      <c r="AC131" s="223"/>
      <c r="AD131" s="223"/>
      <c r="AE131" s="223"/>
      <c r="AF131" s="223"/>
      <c r="AG131" s="223"/>
      <c r="AH131" s="223"/>
      <c r="AI131" s="49"/>
      <c r="AJ131" s="49"/>
      <c r="AK131" s="49"/>
      <c r="AL131" s="49"/>
      <c r="AM131" s="8"/>
      <c r="AN131" s="209">
        <f>IF(SUM(AN123:AS127)=0,0,ROUND(AN120*AN130+AQ120*AQ130,3))</f>
        <v>0</v>
      </c>
      <c r="AO131" s="210"/>
      <c r="AP131" s="210"/>
      <c r="AQ131" s="210"/>
      <c r="AR131" s="210"/>
      <c r="AS131" s="211"/>
    </row>
    <row r="132" spans="1:46" ht="20.100000000000001" customHeight="1" x14ac:dyDescent="0.15"/>
    <row r="133" spans="1:46" ht="20.100000000000001" customHeight="1" thickBot="1" x14ac:dyDescent="0.2">
      <c r="A133" s="3"/>
      <c r="B133" s="3"/>
      <c r="C133" s="3"/>
      <c r="D133" s="3"/>
      <c r="E133" s="3"/>
      <c r="F133" s="3"/>
      <c r="G133" s="3"/>
      <c r="H133" s="3"/>
      <c r="I133" s="3"/>
      <c r="J133" s="3"/>
      <c r="K133" s="3"/>
      <c r="L133" s="3"/>
      <c r="M133" s="3"/>
      <c r="N133" s="3"/>
      <c r="O133" s="3"/>
      <c r="P133" s="3"/>
      <c r="Q133" s="3"/>
      <c r="R133" s="3"/>
      <c r="S133" s="3"/>
      <c r="T133" s="3"/>
      <c r="U133" s="3"/>
      <c r="V133" s="3"/>
      <c r="Y133" s="3"/>
      <c r="Z133" s="3"/>
      <c r="AA133" s="3"/>
      <c r="AB133" s="3"/>
      <c r="AC133" s="3"/>
      <c r="AD133" s="3"/>
      <c r="AE133" s="3"/>
      <c r="AF133" s="3"/>
      <c r="AG133" s="3"/>
      <c r="AH133" s="3"/>
      <c r="AI133" s="3"/>
      <c r="AJ133" s="3"/>
      <c r="AK133" s="3"/>
      <c r="AL133" s="3"/>
      <c r="AM133" s="3"/>
      <c r="AN133" s="3"/>
      <c r="AO133" s="3"/>
      <c r="AP133" s="3"/>
      <c r="AQ133" s="3"/>
      <c r="AR133" s="3"/>
      <c r="AS133" s="3"/>
    </row>
    <row r="134" spans="1:46" ht="20.100000000000001" customHeight="1" x14ac:dyDescent="0.15">
      <c r="A134" s="3"/>
      <c r="B134" s="56"/>
      <c r="C134" s="21"/>
      <c r="D134" s="57"/>
      <c r="E134" s="57"/>
      <c r="F134" s="57"/>
      <c r="G134" s="57"/>
      <c r="H134" s="57"/>
      <c r="I134" s="57"/>
      <c r="J134" s="57"/>
      <c r="K134" s="57"/>
      <c r="L134" s="57"/>
      <c r="M134" s="57"/>
      <c r="N134" s="62" t="s">
        <v>234</v>
      </c>
      <c r="O134" s="62"/>
      <c r="P134" s="62"/>
      <c r="Q134" s="62"/>
      <c r="R134" s="62"/>
      <c r="S134" s="62"/>
      <c r="T134" s="62"/>
      <c r="U134" s="62"/>
      <c r="V134" s="63"/>
      <c r="Y134" s="56"/>
      <c r="Z134" s="21"/>
      <c r="AA134" s="57"/>
      <c r="AB134" s="57"/>
      <c r="AC134" s="57"/>
      <c r="AD134" s="57"/>
      <c r="AE134" s="57"/>
      <c r="AF134" s="57"/>
      <c r="AG134" s="57"/>
      <c r="AH134" s="57"/>
      <c r="AI134" s="57"/>
      <c r="AJ134" s="57"/>
      <c r="AK134" s="62" t="s">
        <v>234</v>
      </c>
      <c r="AL134" s="62"/>
      <c r="AM134" s="62"/>
      <c r="AN134" s="62"/>
      <c r="AO134" s="62"/>
      <c r="AP134" s="62"/>
      <c r="AQ134" s="62"/>
      <c r="AR134" s="62"/>
      <c r="AS134" s="63"/>
    </row>
    <row r="135" spans="1:46" ht="20.100000000000001" customHeight="1" x14ac:dyDescent="0.15">
      <c r="A135" s="3"/>
      <c r="B135" s="58"/>
      <c r="C135" s="59" t="s">
        <v>227</v>
      </c>
      <c r="D135" s="270"/>
      <c r="E135" s="270"/>
      <c r="F135" s="270"/>
      <c r="G135" s="270"/>
      <c r="H135" s="270"/>
      <c r="I135" s="270"/>
      <c r="J135" s="270"/>
      <c r="K135" s="270"/>
      <c r="L135" s="59" t="s">
        <v>228</v>
      </c>
      <c r="M135" s="59"/>
      <c r="N135" s="178" t="s">
        <v>8</v>
      </c>
      <c r="O135" s="177"/>
      <c r="P135" s="227"/>
      <c r="Q135" s="177" t="s">
        <v>7</v>
      </c>
      <c r="R135" s="177"/>
      <c r="S135" s="177"/>
      <c r="T135" s="178" t="s">
        <v>6</v>
      </c>
      <c r="U135" s="177"/>
      <c r="V135" s="179"/>
      <c r="Y135" s="58"/>
      <c r="Z135" s="59" t="s">
        <v>227</v>
      </c>
      <c r="AA135" s="270"/>
      <c r="AB135" s="270"/>
      <c r="AC135" s="270"/>
      <c r="AD135" s="270"/>
      <c r="AE135" s="270"/>
      <c r="AF135" s="270"/>
      <c r="AG135" s="270"/>
      <c r="AH135" s="270"/>
      <c r="AI135" s="59" t="s">
        <v>228</v>
      </c>
      <c r="AJ135" s="59"/>
      <c r="AK135" s="178" t="s">
        <v>8</v>
      </c>
      <c r="AL135" s="177"/>
      <c r="AM135" s="227"/>
      <c r="AN135" s="177" t="s">
        <v>7</v>
      </c>
      <c r="AO135" s="177"/>
      <c r="AP135" s="177"/>
      <c r="AQ135" s="178" t="s">
        <v>6</v>
      </c>
      <c r="AR135" s="177"/>
      <c r="AS135" s="179"/>
    </row>
    <row r="136" spans="1:46" ht="20.100000000000001" customHeight="1" x14ac:dyDescent="0.15">
      <c r="A136" s="3"/>
      <c r="B136" s="60"/>
      <c r="C136" s="61"/>
      <c r="D136" s="61"/>
      <c r="E136" s="61"/>
      <c r="F136" s="61"/>
      <c r="G136" s="61"/>
      <c r="H136" s="61"/>
      <c r="I136" s="61"/>
      <c r="J136" s="61"/>
      <c r="K136" s="61"/>
      <c r="L136" s="61"/>
      <c r="M136" s="61"/>
      <c r="N136" s="228" t="s">
        <v>5</v>
      </c>
      <c r="O136" s="229"/>
      <c r="P136" s="230"/>
      <c r="Q136" s="200"/>
      <c r="R136" s="201"/>
      <c r="S136" s="201"/>
      <c r="T136" s="200"/>
      <c r="U136" s="201"/>
      <c r="V136" s="208"/>
      <c r="Y136" s="60"/>
      <c r="Z136" s="61"/>
      <c r="AA136" s="61"/>
      <c r="AB136" s="61"/>
      <c r="AC136" s="61"/>
      <c r="AD136" s="61"/>
      <c r="AE136" s="61"/>
      <c r="AF136" s="61"/>
      <c r="AG136" s="61"/>
      <c r="AH136" s="61"/>
      <c r="AI136" s="61"/>
      <c r="AJ136" s="61"/>
      <c r="AK136" s="228" t="s">
        <v>5</v>
      </c>
      <c r="AL136" s="229"/>
      <c r="AM136" s="230"/>
      <c r="AN136" s="200"/>
      <c r="AO136" s="201"/>
      <c r="AP136" s="201"/>
      <c r="AQ136" s="200"/>
      <c r="AR136" s="201"/>
      <c r="AS136" s="208"/>
    </row>
    <row r="137" spans="1:46" ht="30" customHeight="1" thickBot="1" x14ac:dyDescent="0.2">
      <c r="A137" s="3"/>
      <c r="B137" s="239" t="s">
        <v>226</v>
      </c>
      <c r="C137" s="240"/>
      <c r="D137" s="240"/>
      <c r="E137" s="240"/>
      <c r="F137" s="240"/>
      <c r="G137" s="241"/>
      <c r="H137" s="188" t="s">
        <v>0</v>
      </c>
      <c r="I137" s="189"/>
      <c r="J137" s="190"/>
      <c r="K137" s="188" t="s">
        <v>48</v>
      </c>
      <c r="L137" s="189"/>
      <c r="M137" s="190"/>
      <c r="N137" s="188" t="s">
        <v>11</v>
      </c>
      <c r="O137" s="189"/>
      <c r="P137" s="190"/>
      <c r="Q137" s="170" t="s">
        <v>49</v>
      </c>
      <c r="R137" s="170"/>
      <c r="S137" s="170"/>
      <c r="T137" s="170"/>
      <c r="U137" s="170"/>
      <c r="V137" s="162"/>
      <c r="Y137" s="239" t="s">
        <v>226</v>
      </c>
      <c r="Z137" s="240"/>
      <c r="AA137" s="240"/>
      <c r="AB137" s="240"/>
      <c r="AC137" s="240"/>
      <c r="AD137" s="241"/>
      <c r="AE137" s="188" t="s">
        <v>0</v>
      </c>
      <c r="AF137" s="189"/>
      <c r="AG137" s="190"/>
      <c r="AH137" s="188" t="s">
        <v>48</v>
      </c>
      <c r="AI137" s="189"/>
      <c r="AJ137" s="190"/>
      <c r="AK137" s="188" t="s">
        <v>11</v>
      </c>
      <c r="AL137" s="189"/>
      <c r="AM137" s="190"/>
      <c r="AN137" s="170" t="s">
        <v>49</v>
      </c>
      <c r="AO137" s="170"/>
      <c r="AP137" s="170"/>
      <c r="AQ137" s="170"/>
      <c r="AR137" s="170"/>
      <c r="AS137" s="162"/>
    </row>
    <row r="138" spans="1:46" ht="20.100000000000001" customHeight="1" x14ac:dyDescent="0.15">
      <c r="A138" s="3"/>
      <c r="B138" s="237" t="s">
        <v>31</v>
      </c>
      <c r="C138" s="238"/>
      <c r="D138" s="238"/>
      <c r="E138" s="238"/>
      <c r="F138" s="238"/>
      <c r="G138" s="238"/>
      <c r="H138" s="234" t="s">
        <v>4</v>
      </c>
      <c r="I138" s="235"/>
      <c r="J138" s="236"/>
      <c r="K138" s="234" t="s">
        <v>4</v>
      </c>
      <c r="L138" s="235"/>
      <c r="M138" s="236"/>
      <c r="N138" s="234" t="s">
        <v>4</v>
      </c>
      <c r="O138" s="235"/>
      <c r="P138" s="236"/>
      <c r="Q138" s="202"/>
      <c r="R138" s="203"/>
      <c r="S138" s="203"/>
      <c r="T138" s="202"/>
      <c r="U138" s="203"/>
      <c r="V138" s="204"/>
      <c r="Y138" s="237" t="s">
        <v>31</v>
      </c>
      <c r="Z138" s="238"/>
      <c r="AA138" s="238"/>
      <c r="AB138" s="238"/>
      <c r="AC138" s="238"/>
      <c r="AD138" s="238"/>
      <c r="AE138" s="234" t="s">
        <v>4</v>
      </c>
      <c r="AF138" s="235"/>
      <c r="AG138" s="236"/>
      <c r="AH138" s="234" t="s">
        <v>4</v>
      </c>
      <c r="AI138" s="235"/>
      <c r="AJ138" s="236"/>
      <c r="AK138" s="234" t="s">
        <v>4</v>
      </c>
      <c r="AL138" s="235"/>
      <c r="AM138" s="236"/>
      <c r="AN138" s="202"/>
      <c r="AO138" s="203"/>
      <c r="AP138" s="203"/>
      <c r="AQ138" s="202"/>
      <c r="AR138" s="203"/>
      <c r="AS138" s="204"/>
    </row>
    <row r="139" spans="1:46" ht="20.100000000000001" customHeight="1" x14ac:dyDescent="0.15">
      <c r="A139" s="3"/>
      <c r="B139" s="217"/>
      <c r="C139" s="218"/>
      <c r="D139" s="218"/>
      <c r="E139" s="218"/>
      <c r="F139" s="218"/>
      <c r="G139" s="218"/>
      <c r="H139" s="191"/>
      <c r="I139" s="192"/>
      <c r="J139" s="193"/>
      <c r="K139" s="194"/>
      <c r="L139" s="195"/>
      <c r="M139" s="196"/>
      <c r="N139" s="219"/>
      <c r="O139" s="220"/>
      <c r="P139" s="221"/>
      <c r="Q139" s="197" t="str">
        <f>IF(AND(SUM(H139:M139)&gt;0,ISBLANK(N139)),"熱橋を選択",IF(OR(N139="一般部",N139="両方"),W139,""))</f>
        <v/>
      </c>
      <c r="R139" s="198"/>
      <c r="S139" s="198"/>
      <c r="T139" s="197" t="str">
        <f>IF(AND(SUM(H139:M139)&gt;0,ISBLANK(N139)),"して下さい",IF(OR(N139="熱橋部",N139="両方"),W139,""))</f>
        <v/>
      </c>
      <c r="U139" s="198"/>
      <c r="V139" s="199"/>
      <c r="W139" s="6">
        <f t="shared" ref="W139:W143" si="24">IF(ISBLANK(H139),0,ROUND(K139/H139/1000,3))</f>
        <v>0</v>
      </c>
      <c r="Y139" s="217"/>
      <c r="Z139" s="218"/>
      <c r="AA139" s="218"/>
      <c r="AB139" s="218"/>
      <c r="AC139" s="218"/>
      <c r="AD139" s="218"/>
      <c r="AE139" s="191"/>
      <c r="AF139" s="192"/>
      <c r="AG139" s="193"/>
      <c r="AH139" s="194"/>
      <c r="AI139" s="195"/>
      <c r="AJ139" s="196"/>
      <c r="AK139" s="219"/>
      <c r="AL139" s="220"/>
      <c r="AM139" s="221"/>
      <c r="AN139" s="197" t="str">
        <f>IF(AND(SUM(AE139:AH139)&gt;0,ISBLANK(AK139)),"熱橋を選択",IF(OR(AK139="一般部",AK139="両方"),AT139,""))</f>
        <v/>
      </c>
      <c r="AO139" s="198"/>
      <c r="AP139" s="198"/>
      <c r="AQ139" s="197" t="str">
        <f>IF(AND(SUM(AE139:AH139)&gt;0,ISBLANK(AK139)),"して下さい",IF(OR(AK139="熱橋部",AK139="両方"),AT139,""))</f>
        <v/>
      </c>
      <c r="AR139" s="198"/>
      <c r="AS139" s="199"/>
      <c r="AT139" s="6">
        <f t="shared" ref="AT139:AT143" si="25">IF(ISBLANK(AE139),0,ROUND(AH139/AE139/1000,3))</f>
        <v>0</v>
      </c>
    </row>
    <row r="140" spans="1:46" ht="20.100000000000001" customHeight="1" x14ac:dyDescent="0.15">
      <c r="A140" s="3"/>
      <c r="B140" s="217"/>
      <c r="C140" s="218"/>
      <c r="D140" s="218"/>
      <c r="E140" s="218"/>
      <c r="F140" s="218"/>
      <c r="G140" s="218"/>
      <c r="H140" s="191"/>
      <c r="I140" s="192"/>
      <c r="J140" s="193"/>
      <c r="K140" s="194"/>
      <c r="L140" s="195"/>
      <c r="M140" s="196"/>
      <c r="N140" s="219"/>
      <c r="O140" s="220"/>
      <c r="P140" s="221"/>
      <c r="Q140" s="197" t="str">
        <f>IF(AND(SUM(H140:M140)&gt;0,ISBLANK(N140)),"熱橋を選択",IF(OR(N140="一般部",N140="両方"),W140,""))</f>
        <v/>
      </c>
      <c r="R140" s="198"/>
      <c r="S140" s="198"/>
      <c r="T140" s="197" t="str">
        <f>IF(AND(SUM(H140:M140)&gt;0,ISBLANK(N140)),"して下さい",IF(OR(N140="熱橋部",N140="両方"),W140,""))</f>
        <v/>
      </c>
      <c r="U140" s="198"/>
      <c r="V140" s="199"/>
      <c r="W140" s="6">
        <f t="shared" si="24"/>
        <v>0</v>
      </c>
      <c r="Y140" s="217"/>
      <c r="Z140" s="218"/>
      <c r="AA140" s="218"/>
      <c r="AB140" s="218"/>
      <c r="AC140" s="218"/>
      <c r="AD140" s="218"/>
      <c r="AE140" s="191"/>
      <c r="AF140" s="192"/>
      <c r="AG140" s="193"/>
      <c r="AH140" s="194"/>
      <c r="AI140" s="195"/>
      <c r="AJ140" s="196"/>
      <c r="AK140" s="219"/>
      <c r="AL140" s="220"/>
      <c r="AM140" s="221"/>
      <c r="AN140" s="197" t="str">
        <f t="shared" ref="AN140:AN143" si="26">IF(AND(SUM(AE140:AH140)&gt;0,ISBLANK(AK140)),"熱橋を選択",IF(OR(AK140="一般部",AK140="両方"),AT140,""))</f>
        <v/>
      </c>
      <c r="AO140" s="198"/>
      <c r="AP140" s="198"/>
      <c r="AQ140" s="197" t="str">
        <f>IF(AND(SUM(AE140:AH140)&gt;0,ISBLANK(AK140)),"して下さい",IF(OR(AK140="熱橋部",AK140="両方"),AT140,""))</f>
        <v/>
      </c>
      <c r="AR140" s="198"/>
      <c r="AS140" s="199"/>
      <c r="AT140" s="6">
        <f t="shared" si="25"/>
        <v>0</v>
      </c>
    </row>
    <row r="141" spans="1:46" ht="20.100000000000001" customHeight="1" x14ac:dyDescent="0.15">
      <c r="A141" s="3"/>
      <c r="B141" s="217"/>
      <c r="C141" s="218"/>
      <c r="D141" s="218"/>
      <c r="E141" s="218"/>
      <c r="F141" s="218"/>
      <c r="G141" s="218"/>
      <c r="H141" s="191"/>
      <c r="I141" s="192"/>
      <c r="J141" s="193"/>
      <c r="K141" s="194"/>
      <c r="L141" s="195"/>
      <c r="M141" s="196"/>
      <c r="N141" s="219"/>
      <c r="O141" s="220"/>
      <c r="P141" s="221"/>
      <c r="Q141" s="197" t="str">
        <f>IF(AND(SUM(H141:M141)&gt;0,ISBLANK(N141)),"熱橋を選択",IF(OR(N141="一般部",N141="両方"),W141,""))</f>
        <v/>
      </c>
      <c r="R141" s="198"/>
      <c r="S141" s="198"/>
      <c r="T141" s="197" t="str">
        <f>IF(AND(SUM(H141:M141)&gt;0,ISBLANK(N141)),"して下さい",IF(OR(N141="熱橋部",N141="両方"),W141,""))</f>
        <v/>
      </c>
      <c r="U141" s="198"/>
      <c r="V141" s="199"/>
      <c r="W141" s="6">
        <f t="shared" si="24"/>
        <v>0</v>
      </c>
      <c r="Y141" s="217"/>
      <c r="Z141" s="218"/>
      <c r="AA141" s="218"/>
      <c r="AB141" s="218"/>
      <c r="AC141" s="218"/>
      <c r="AD141" s="218"/>
      <c r="AE141" s="191"/>
      <c r="AF141" s="192"/>
      <c r="AG141" s="193"/>
      <c r="AH141" s="194"/>
      <c r="AI141" s="195"/>
      <c r="AJ141" s="196"/>
      <c r="AK141" s="219"/>
      <c r="AL141" s="220"/>
      <c r="AM141" s="221"/>
      <c r="AN141" s="197" t="str">
        <f t="shared" si="26"/>
        <v/>
      </c>
      <c r="AO141" s="198"/>
      <c r="AP141" s="198"/>
      <c r="AQ141" s="197" t="str">
        <f>IF(AND(SUM(AE141:AH141)&gt;0,ISBLANK(AK141)),"して下さい",IF(OR(AK141="熱橋部",AK141="両方"),AT141,""))</f>
        <v/>
      </c>
      <c r="AR141" s="198"/>
      <c r="AS141" s="199"/>
      <c r="AT141" s="6">
        <f t="shared" si="25"/>
        <v>0</v>
      </c>
    </row>
    <row r="142" spans="1:46" ht="20.100000000000001" customHeight="1" x14ac:dyDescent="0.15">
      <c r="A142" s="3"/>
      <c r="B142" s="217"/>
      <c r="C142" s="218"/>
      <c r="D142" s="218"/>
      <c r="E142" s="218"/>
      <c r="F142" s="218"/>
      <c r="G142" s="218"/>
      <c r="H142" s="191"/>
      <c r="I142" s="192"/>
      <c r="J142" s="193"/>
      <c r="K142" s="194"/>
      <c r="L142" s="195"/>
      <c r="M142" s="196"/>
      <c r="N142" s="219"/>
      <c r="O142" s="220"/>
      <c r="P142" s="221"/>
      <c r="Q142" s="197" t="str">
        <f>IF(AND(SUM(H142:M142)&gt;0,ISBLANK(N142)),"熱橋を選択",IF(OR(N142="一般部",N142="両方"),W142,""))</f>
        <v/>
      </c>
      <c r="R142" s="198"/>
      <c r="S142" s="198"/>
      <c r="T142" s="197" t="str">
        <f>IF(AND(SUM(H142:M142)&gt;0,ISBLANK(N142)),"して下さい",IF(OR(N142="熱橋部",N142="両方"),W142,""))</f>
        <v/>
      </c>
      <c r="U142" s="198"/>
      <c r="V142" s="199"/>
      <c r="W142" s="6">
        <f t="shared" si="24"/>
        <v>0</v>
      </c>
      <c r="Y142" s="217"/>
      <c r="Z142" s="218"/>
      <c r="AA142" s="218"/>
      <c r="AB142" s="218"/>
      <c r="AC142" s="218"/>
      <c r="AD142" s="218"/>
      <c r="AE142" s="191"/>
      <c r="AF142" s="192"/>
      <c r="AG142" s="193"/>
      <c r="AH142" s="194"/>
      <c r="AI142" s="195"/>
      <c r="AJ142" s="196"/>
      <c r="AK142" s="219"/>
      <c r="AL142" s="220"/>
      <c r="AM142" s="221"/>
      <c r="AN142" s="197" t="str">
        <f t="shared" si="26"/>
        <v/>
      </c>
      <c r="AO142" s="198"/>
      <c r="AP142" s="198"/>
      <c r="AQ142" s="197" t="str">
        <f>IF(AND(SUM(AE142:AH142)&gt;0,ISBLANK(AK142)),"して下さい",IF(OR(AK142="熱橋部",AK142="両方"),AT142,""))</f>
        <v/>
      </c>
      <c r="AR142" s="198"/>
      <c r="AS142" s="199"/>
      <c r="AT142" s="6">
        <f t="shared" si="25"/>
        <v>0</v>
      </c>
    </row>
    <row r="143" spans="1:46" ht="20.100000000000001" customHeight="1" x14ac:dyDescent="0.15">
      <c r="A143" s="3"/>
      <c r="B143" s="247"/>
      <c r="C143" s="248"/>
      <c r="D143" s="248"/>
      <c r="E143" s="248"/>
      <c r="F143" s="248"/>
      <c r="G143" s="249"/>
      <c r="H143" s="191"/>
      <c r="I143" s="192"/>
      <c r="J143" s="193"/>
      <c r="K143" s="194"/>
      <c r="L143" s="195"/>
      <c r="M143" s="196"/>
      <c r="N143" s="219"/>
      <c r="O143" s="220"/>
      <c r="P143" s="221"/>
      <c r="Q143" s="197" t="str">
        <f>IF(AND(SUM(H143:M143)&gt;0,ISBLANK(N143)),"熱橋を選択",IF(OR(N143="一般部",N143="両方"),W143,""))</f>
        <v/>
      </c>
      <c r="R143" s="198"/>
      <c r="S143" s="198"/>
      <c r="T143" s="197" t="str">
        <f>IF(AND(SUM(H143:M143)&gt;0,ISBLANK(N143)),"して下さい",IF(OR(N143="熱橋部",N143="両方"),W143,""))</f>
        <v/>
      </c>
      <c r="U143" s="198"/>
      <c r="V143" s="199"/>
      <c r="W143" s="6">
        <f t="shared" si="24"/>
        <v>0</v>
      </c>
      <c r="Y143" s="247"/>
      <c r="Z143" s="248"/>
      <c r="AA143" s="248"/>
      <c r="AB143" s="248"/>
      <c r="AC143" s="248"/>
      <c r="AD143" s="249"/>
      <c r="AE143" s="191"/>
      <c r="AF143" s="192"/>
      <c r="AG143" s="193"/>
      <c r="AH143" s="194"/>
      <c r="AI143" s="195"/>
      <c r="AJ143" s="196"/>
      <c r="AK143" s="219"/>
      <c r="AL143" s="220"/>
      <c r="AM143" s="221"/>
      <c r="AN143" s="197" t="str">
        <f t="shared" si="26"/>
        <v/>
      </c>
      <c r="AO143" s="198"/>
      <c r="AP143" s="198"/>
      <c r="AQ143" s="197" t="str">
        <f>IF(AND(SUM(AE143:AH143)&gt;0,ISBLANK(AK143)),"して下さい",IF(OR(AK143="熱橋部",AK143="両方"),AT143,""))</f>
        <v/>
      </c>
      <c r="AR143" s="198"/>
      <c r="AS143" s="199"/>
      <c r="AT143" s="6">
        <f t="shared" si="25"/>
        <v>0</v>
      </c>
    </row>
    <row r="144" spans="1:46" ht="20.100000000000001" customHeight="1" x14ac:dyDescent="0.15">
      <c r="A144" s="3"/>
      <c r="B144" s="214" t="s">
        <v>32</v>
      </c>
      <c r="C144" s="215"/>
      <c r="D144" s="215"/>
      <c r="E144" s="215"/>
      <c r="F144" s="215"/>
      <c r="G144" s="216"/>
      <c r="H144" s="244" t="s">
        <v>4</v>
      </c>
      <c r="I144" s="245"/>
      <c r="J144" s="246"/>
      <c r="K144" s="244" t="s">
        <v>4</v>
      </c>
      <c r="L144" s="245"/>
      <c r="M144" s="246"/>
      <c r="N144" s="244" t="s">
        <v>4</v>
      </c>
      <c r="O144" s="245"/>
      <c r="P144" s="246"/>
      <c r="Q144" s="180"/>
      <c r="R144" s="181"/>
      <c r="S144" s="181"/>
      <c r="T144" s="180"/>
      <c r="U144" s="181"/>
      <c r="V144" s="182"/>
      <c r="Y144" s="214" t="s">
        <v>32</v>
      </c>
      <c r="Z144" s="215"/>
      <c r="AA144" s="215"/>
      <c r="AB144" s="215"/>
      <c r="AC144" s="215"/>
      <c r="AD144" s="216"/>
      <c r="AE144" s="244" t="s">
        <v>4</v>
      </c>
      <c r="AF144" s="245"/>
      <c r="AG144" s="246"/>
      <c r="AH144" s="244" t="s">
        <v>4</v>
      </c>
      <c r="AI144" s="245"/>
      <c r="AJ144" s="246"/>
      <c r="AK144" s="244" t="s">
        <v>4</v>
      </c>
      <c r="AL144" s="245"/>
      <c r="AM144" s="246"/>
      <c r="AN144" s="180"/>
      <c r="AO144" s="181"/>
      <c r="AP144" s="181"/>
      <c r="AQ144" s="180"/>
      <c r="AR144" s="181"/>
      <c r="AS144" s="182"/>
    </row>
    <row r="145" spans="1:46" ht="20.100000000000001" customHeight="1" x14ac:dyDescent="0.15">
      <c r="A145" s="3"/>
      <c r="B145" s="212" t="s">
        <v>3</v>
      </c>
      <c r="C145" s="213"/>
      <c r="D145" s="213"/>
      <c r="E145" s="213"/>
      <c r="F145" s="213"/>
      <c r="G145" s="213"/>
      <c r="H145" s="213"/>
      <c r="I145" s="213"/>
      <c r="J145" s="213"/>
      <c r="K145" s="213"/>
      <c r="L145" s="48"/>
      <c r="M145" s="48"/>
      <c r="N145" s="48"/>
      <c r="O145" s="48"/>
      <c r="P145" s="7"/>
      <c r="Q145" s="183">
        <f>SUM(Q138:S144)</f>
        <v>0</v>
      </c>
      <c r="R145" s="184"/>
      <c r="S145" s="184"/>
      <c r="T145" s="183">
        <f>SUM(T138:V144)</f>
        <v>0</v>
      </c>
      <c r="U145" s="184"/>
      <c r="V145" s="185"/>
      <c r="Y145" s="212" t="s">
        <v>3</v>
      </c>
      <c r="Z145" s="213"/>
      <c r="AA145" s="213"/>
      <c r="AB145" s="213"/>
      <c r="AC145" s="213"/>
      <c r="AD145" s="213"/>
      <c r="AE145" s="213"/>
      <c r="AF145" s="213"/>
      <c r="AG145" s="213"/>
      <c r="AH145" s="213"/>
      <c r="AI145" s="48"/>
      <c r="AJ145" s="48"/>
      <c r="AK145" s="48"/>
      <c r="AL145" s="48"/>
      <c r="AM145" s="7"/>
      <c r="AN145" s="183">
        <f>SUM(AN138:AP144)</f>
        <v>0</v>
      </c>
      <c r="AO145" s="184"/>
      <c r="AP145" s="184"/>
      <c r="AQ145" s="183">
        <f>SUM(AQ138:AS144)</f>
        <v>0</v>
      </c>
      <c r="AR145" s="184"/>
      <c r="AS145" s="185"/>
    </row>
    <row r="146" spans="1:46" ht="20.100000000000001" customHeight="1" x14ac:dyDescent="0.15">
      <c r="A146" s="3"/>
      <c r="B146" s="212" t="s">
        <v>2</v>
      </c>
      <c r="C146" s="213"/>
      <c r="D146" s="213"/>
      <c r="E146" s="213"/>
      <c r="F146" s="213"/>
      <c r="G146" s="213"/>
      <c r="H146" s="213"/>
      <c r="I146" s="213"/>
      <c r="J146" s="213"/>
      <c r="K146" s="213"/>
      <c r="L146" s="48"/>
      <c r="M146" s="48"/>
      <c r="N146" s="48"/>
      <c r="O146" s="48"/>
      <c r="P146" s="7"/>
      <c r="Q146" s="183">
        <f>IF(SUM(Q139:S143)=0,0,ROUND(1/Q145,3))</f>
        <v>0</v>
      </c>
      <c r="R146" s="184"/>
      <c r="S146" s="184"/>
      <c r="T146" s="183">
        <f>IF(SUM(T139:V143)=0,0,ROUND(1/T145,3))</f>
        <v>0</v>
      </c>
      <c r="U146" s="184"/>
      <c r="V146" s="185"/>
      <c r="Y146" s="212" t="s">
        <v>2</v>
      </c>
      <c r="Z146" s="213"/>
      <c r="AA146" s="213"/>
      <c r="AB146" s="213"/>
      <c r="AC146" s="213"/>
      <c r="AD146" s="213"/>
      <c r="AE146" s="213"/>
      <c r="AF146" s="213"/>
      <c r="AG146" s="213"/>
      <c r="AH146" s="213"/>
      <c r="AI146" s="48"/>
      <c r="AJ146" s="48"/>
      <c r="AK146" s="48"/>
      <c r="AL146" s="48"/>
      <c r="AM146" s="7"/>
      <c r="AN146" s="183">
        <f>IF(SUM(AN139:AP143)=0,0,ROUND(1/AN145,3))</f>
        <v>0</v>
      </c>
      <c r="AO146" s="184"/>
      <c r="AP146" s="184"/>
      <c r="AQ146" s="183">
        <f>IF(SUM(AQ139:AS143)=0,0,ROUND(1/AQ145,3))</f>
        <v>0</v>
      </c>
      <c r="AR146" s="184"/>
      <c r="AS146" s="185"/>
    </row>
    <row r="147" spans="1:46" ht="20.100000000000001" customHeight="1" thickBot="1" x14ac:dyDescent="0.2">
      <c r="A147" s="3"/>
      <c r="B147" s="222" t="s">
        <v>1</v>
      </c>
      <c r="C147" s="223"/>
      <c r="D147" s="223"/>
      <c r="E147" s="223"/>
      <c r="F147" s="223"/>
      <c r="G147" s="223"/>
      <c r="H147" s="223"/>
      <c r="I147" s="223"/>
      <c r="J147" s="223"/>
      <c r="K147" s="223"/>
      <c r="L147" s="49"/>
      <c r="M147" s="49"/>
      <c r="N147" s="49"/>
      <c r="O147" s="49"/>
      <c r="P147" s="8"/>
      <c r="Q147" s="209">
        <f>IF(SUM(Q139:V143)=0,0,ROUND(Q136*Q146+T136*T146,3))</f>
        <v>0</v>
      </c>
      <c r="R147" s="210"/>
      <c r="S147" s="210"/>
      <c r="T147" s="210"/>
      <c r="U147" s="210"/>
      <c r="V147" s="211"/>
      <c r="Y147" s="222" t="s">
        <v>1</v>
      </c>
      <c r="Z147" s="223"/>
      <c r="AA147" s="223"/>
      <c r="AB147" s="223"/>
      <c r="AC147" s="223"/>
      <c r="AD147" s="223"/>
      <c r="AE147" s="223"/>
      <c r="AF147" s="223"/>
      <c r="AG147" s="223"/>
      <c r="AH147" s="223"/>
      <c r="AI147" s="49"/>
      <c r="AJ147" s="49"/>
      <c r="AK147" s="49"/>
      <c r="AL147" s="49"/>
      <c r="AM147" s="8"/>
      <c r="AN147" s="209">
        <f>IF(SUM(AN139:AS143)=0,0,ROUND(AN136*AN146+AQ136*AQ146,3))</f>
        <v>0</v>
      </c>
      <c r="AO147" s="210"/>
      <c r="AP147" s="210"/>
      <c r="AQ147" s="210"/>
      <c r="AR147" s="210"/>
      <c r="AS147" s="211"/>
    </row>
    <row r="148" spans="1:46" ht="15" customHeight="1" x14ac:dyDescent="0.15">
      <c r="A148" s="3"/>
      <c r="B148" s="11"/>
      <c r="C148" s="11"/>
      <c r="D148" s="11"/>
      <c r="E148" s="11"/>
      <c r="F148" s="11"/>
      <c r="G148" s="11"/>
      <c r="H148" s="11"/>
      <c r="I148" s="11"/>
      <c r="J148" s="11"/>
      <c r="K148" s="11"/>
      <c r="L148" s="11"/>
      <c r="M148" s="11"/>
      <c r="N148" s="11"/>
      <c r="O148" s="11"/>
      <c r="P148" s="11"/>
      <c r="Q148" s="12"/>
      <c r="R148" s="12"/>
      <c r="S148" s="12"/>
      <c r="T148" s="12"/>
      <c r="U148" s="12"/>
      <c r="V148" s="12"/>
      <c r="Y148" s="11"/>
      <c r="Z148" s="11"/>
      <c r="AA148" s="11"/>
      <c r="AB148" s="11"/>
      <c r="AC148" s="11"/>
      <c r="AD148" s="11"/>
      <c r="AE148" s="11"/>
      <c r="AF148" s="11"/>
      <c r="AG148" s="11"/>
      <c r="AH148" s="11"/>
      <c r="AI148" s="11"/>
      <c r="AJ148" s="11"/>
      <c r="AK148" s="11"/>
      <c r="AL148" s="11"/>
      <c r="AM148" s="11"/>
      <c r="AN148" s="12"/>
      <c r="AO148" s="12"/>
      <c r="AP148" s="12"/>
      <c r="AQ148" s="12"/>
      <c r="AR148" s="12"/>
      <c r="AS148" s="12"/>
    </row>
    <row r="149" spans="1:46" ht="15" customHeight="1" thickBot="1" x14ac:dyDescent="0.2">
      <c r="A149" s="3"/>
      <c r="B149" s="3"/>
      <c r="C149" s="3"/>
      <c r="D149" s="3"/>
      <c r="E149" s="3"/>
      <c r="F149" s="3"/>
      <c r="G149" s="3"/>
      <c r="H149" s="3"/>
      <c r="I149" s="3"/>
      <c r="J149" s="3"/>
      <c r="K149" s="3"/>
      <c r="L149" s="3"/>
      <c r="M149" s="3"/>
      <c r="N149" s="3"/>
      <c r="O149" s="3"/>
      <c r="P149" s="3"/>
      <c r="Q149" s="3"/>
      <c r="R149" s="3"/>
      <c r="S149" s="3"/>
      <c r="T149" s="3"/>
      <c r="U149" s="3"/>
      <c r="V149" s="3"/>
      <c r="Y149" s="3"/>
      <c r="Z149" s="3"/>
      <c r="AA149" s="3"/>
      <c r="AB149" s="3"/>
      <c r="AC149" s="3"/>
      <c r="AD149" s="3"/>
      <c r="AE149" s="3"/>
      <c r="AF149" s="3"/>
      <c r="AG149" s="3"/>
      <c r="AH149" s="3"/>
      <c r="AI149" s="3"/>
      <c r="AJ149" s="3"/>
      <c r="AK149" s="3"/>
      <c r="AL149" s="3"/>
      <c r="AM149" s="3"/>
      <c r="AN149" s="3"/>
      <c r="AO149" s="3"/>
      <c r="AP149" s="3"/>
      <c r="AQ149" s="3"/>
      <c r="AR149" s="3"/>
      <c r="AS149" s="3"/>
    </row>
    <row r="150" spans="1:46" ht="20.100000000000001" customHeight="1" x14ac:dyDescent="0.15">
      <c r="A150" s="3"/>
      <c r="B150" s="56"/>
      <c r="C150" s="21"/>
      <c r="D150" s="57"/>
      <c r="E150" s="57"/>
      <c r="F150" s="57"/>
      <c r="G150" s="57"/>
      <c r="H150" s="57"/>
      <c r="I150" s="57"/>
      <c r="J150" s="57"/>
      <c r="K150" s="57"/>
      <c r="L150" s="57"/>
      <c r="M150" s="57"/>
      <c r="N150" s="62" t="s">
        <v>234</v>
      </c>
      <c r="O150" s="62"/>
      <c r="P150" s="62"/>
      <c r="Q150" s="62"/>
      <c r="R150" s="62"/>
      <c r="S150" s="62"/>
      <c r="T150" s="62"/>
      <c r="U150" s="62"/>
      <c r="V150" s="63"/>
      <c r="Y150" s="56"/>
      <c r="Z150" s="21"/>
      <c r="AA150" s="57"/>
      <c r="AB150" s="57"/>
      <c r="AC150" s="57"/>
      <c r="AD150" s="57"/>
      <c r="AE150" s="57"/>
      <c r="AF150" s="57"/>
      <c r="AG150" s="57"/>
      <c r="AH150" s="57"/>
      <c r="AI150" s="57"/>
      <c r="AJ150" s="57"/>
      <c r="AK150" s="62" t="s">
        <v>234</v>
      </c>
      <c r="AL150" s="62"/>
      <c r="AM150" s="62"/>
      <c r="AN150" s="62"/>
      <c r="AO150" s="62"/>
      <c r="AP150" s="62"/>
      <c r="AQ150" s="62"/>
      <c r="AR150" s="62"/>
      <c r="AS150" s="63"/>
    </row>
    <row r="151" spans="1:46" ht="20.100000000000001" customHeight="1" x14ac:dyDescent="0.15">
      <c r="A151" s="3"/>
      <c r="B151" s="58"/>
      <c r="C151" s="59" t="s">
        <v>227</v>
      </c>
      <c r="D151" s="270"/>
      <c r="E151" s="270"/>
      <c r="F151" s="270"/>
      <c r="G151" s="270"/>
      <c r="H151" s="270"/>
      <c r="I151" s="270"/>
      <c r="J151" s="270"/>
      <c r="K151" s="270"/>
      <c r="L151" s="59" t="s">
        <v>228</v>
      </c>
      <c r="M151" s="59"/>
      <c r="N151" s="178" t="s">
        <v>8</v>
      </c>
      <c r="O151" s="177"/>
      <c r="P151" s="227"/>
      <c r="Q151" s="177" t="s">
        <v>7</v>
      </c>
      <c r="R151" s="177"/>
      <c r="S151" s="177"/>
      <c r="T151" s="178" t="s">
        <v>6</v>
      </c>
      <c r="U151" s="177"/>
      <c r="V151" s="179"/>
      <c r="Y151" s="58"/>
      <c r="Z151" s="59" t="s">
        <v>227</v>
      </c>
      <c r="AA151" s="270"/>
      <c r="AB151" s="270"/>
      <c r="AC151" s="270"/>
      <c r="AD151" s="270"/>
      <c r="AE151" s="270"/>
      <c r="AF151" s="270"/>
      <c r="AG151" s="270"/>
      <c r="AH151" s="270"/>
      <c r="AI151" s="59" t="s">
        <v>228</v>
      </c>
      <c r="AJ151" s="59"/>
      <c r="AK151" s="178" t="s">
        <v>8</v>
      </c>
      <c r="AL151" s="177"/>
      <c r="AM151" s="227"/>
      <c r="AN151" s="177" t="s">
        <v>7</v>
      </c>
      <c r="AO151" s="177"/>
      <c r="AP151" s="177"/>
      <c r="AQ151" s="178" t="s">
        <v>6</v>
      </c>
      <c r="AR151" s="177"/>
      <c r="AS151" s="179"/>
    </row>
    <row r="152" spans="1:46" ht="20.100000000000001" customHeight="1" x14ac:dyDescent="0.15">
      <c r="A152" s="3"/>
      <c r="B152" s="60"/>
      <c r="C152" s="61"/>
      <c r="D152" s="61"/>
      <c r="E152" s="61"/>
      <c r="F152" s="61"/>
      <c r="G152" s="61"/>
      <c r="H152" s="61"/>
      <c r="I152" s="61"/>
      <c r="J152" s="61"/>
      <c r="K152" s="61"/>
      <c r="L152" s="61"/>
      <c r="M152" s="61"/>
      <c r="N152" s="228" t="s">
        <v>5</v>
      </c>
      <c r="O152" s="229"/>
      <c r="P152" s="230"/>
      <c r="Q152" s="200"/>
      <c r="R152" s="201"/>
      <c r="S152" s="201"/>
      <c r="T152" s="200"/>
      <c r="U152" s="201"/>
      <c r="V152" s="208"/>
      <c r="Y152" s="60"/>
      <c r="Z152" s="61"/>
      <c r="AA152" s="61"/>
      <c r="AB152" s="61"/>
      <c r="AC152" s="61"/>
      <c r="AD152" s="61"/>
      <c r="AE152" s="61"/>
      <c r="AF152" s="61"/>
      <c r="AG152" s="61"/>
      <c r="AH152" s="61"/>
      <c r="AI152" s="61"/>
      <c r="AJ152" s="61"/>
      <c r="AK152" s="228" t="s">
        <v>5</v>
      </c>
      <c r="AL152" s="229"/>
      <c r="AM152" s="230"/>
      <c r="AN152" s="200"/>
      <c r="AO152" s="201"/>
      <c r="AP152" s="201"/>
      <c r="AQ152" s="200"/>
      <c r="AR152" s="201"/>
      <c r="AS152" s="208"/>
    </row>
    <row r="153" spans="1:46" ht="30" customHeight="1" thickBot="1" x14ac:dyDescent="0.2">
      <c r="A153" s="3"/>
      <c r="B153" s="239" t="s">
        <v>226</v>
      </c>
      <c r="C153" s="240"/>
      <c r="D153" s="240"/>
      <c r="E153" s="240"/>
      <c r="F153" s="240"/>
      <c r="G153" s="241"/>
      <c r="H153" s="188" t="s">
        <v>0</v>
      </c>
      <c r="I153" s="189"/>
      <c r="J153" s="190"/>
      <c r="K153" s="188" t="s">
        <v>48</v>
      </c>
      <c r="L153" s="189"/>
      <c r="M153" s="190"/>
      <c r="N153" s="188" t="s">
        <v>11</v>
      </c>
      <c r="O153" s="189"/>
      <c r="P153" s="190"/>
      <c r="Q153" s="170" t="s">
        <v>49</v>
      </c>
      <c r="R153" s="170"/>
      <c r="S153" s="170"/>
      <c r="T153" s="170"/>
      <c r="U153" s="170"/>
      <c r="V153" s="162"/>
      <c r="Y153" s="239" t="s">
        <v>226</v>
      </c>
      <c r="Z153" s="240"/>
      <c r="AA153" s="240"/>
      <c r="AB153" s="240"/>
      <c r="AC153" s="240"/>
      <c r="AD153" s="241"/>
      <c r="AE153" s="188" t="s">
        <v>0</v>
      </c>
      <c r="AF153" s="189"/>
      <c r="AG153" s="190"/>
      <c r="AH153" s="188" t="s">
        <v>48</v>
      </c>
      <c r="AI153" s="189"/>
      <c r="AJ153" s="190"/>
      <c r="AK153" s="188" t="s">
        <v>11</v>
      </c>
      <c r="AL153" s="189"/>
      <c r="AM153" s="190"/>
      <c r="AN153" s="170" t="s">
        <v>49</v>
      </c>
      <c r="AO153" s="170"/>
      <c r="AP153" s="170"/>
      <c r="AQ153" s="170"/>
      <c r="AR153" s="170"/>
      <c r="AS153" s="162"/>
    </row>
    <row r="154" spans="1:46" ht="20.100000000000001" customHeight="1" x14ac:dyDescent="0.15">
      <c r="A154" s="3"/>
      <c r="B154" s="237" t="s">
        <v>31</v>
      </c>
      <c r="C154" s="238"/>
      <c r="D154" s="238"/>
      <c r="E154" s="238"/>
      <c r="F154" s="238"/>
      <c r="G154" s="238"/>
      <c r="H154" s="234" t="s">
        <v>4</v>
      </c>
      <c r="I154" s="235"/>
      <c r="J154" s="236"/>
      <c r="K154" s="234" t="s">
        <v>4</v>
      </c>
      <c r="L154" s="235"/>
      <c r="M154" s="236"/>
      <c r="N154" s="234" t="s">
        <v>4</v>
      </c>
      <c r="O154" s="235"/>
      <c r="P154" s="236"/>
      <c r="Q154" s="202"/>
      <c r="R154" s="203"/>
      <c r="S154" s="203"/>
      <c r="T154" s="202"/>
      <c r="U154" s="203"/>
      <c r="V154" s="204"/>
      <c r="Y154" s="237" t="s">
        <v>31</v>
      </c>
      <c r="Z154" s="238"/>
      <c r="AA154" s="238"/>
      <c r="AB154" s="238"/>
      <c r="AC154" s="238"/>
      <c r="AD154" s="238"/>
      <c r="AE154" s="234" t="s">
        <v>4</v>
      </c>
      <c r="AF154" s="235"/>
      <c r="AG154" s="236"/>
      <c r="AH154" s="234" t="s">
        <v>4</v>
      </c>
      <c r="AI154" s="235"/>
      <c r="AJ154" s="236"/>
      <c r="AK154" s="234" t="s">
        <v>4</v>
      </c>
      <c r="AL154" s="235"/>
      <c r="AM154" s="236"/>
      <c r="AN154" s="202"/>
      <c r="AO154" s="203"/>
      <c r="AP154" s="203"/>
      <c r="AQ154" s="202"/>
      <c r="AR154" s="203"/>
      <c r="AS154" s="204"/>
    </row>
    <row r="155" spans="1:46" ht="20.100000000000001" customHeight="1" x14ac:dyDescent="0.15">
      <c r="A155" s="3"/>
      <c r="B155" s="217"/>
      <c r="C155" s="218"/>
      <c r="D155" s="218"/>
      <c r="E155" s="218"/>
      <c r="F155" s="218"/>
      <c r="G155" s="218"/>
      <c r="H155" s="191"/>
      <c r="I155" s="192"/>
      <c r="J155" s="193"/>
      <c r="K155" s="194"/>
      <c r="L155" s="195"/>
      <c r="M155" s="196"/>
      <c r="N155" s="219"/>
      <c r="O155" s="220"/>
      <c r="P155" s="221"/>
      <c r="Q155" s="197" t="str">
        <f>IF(AND(SUM(H155:M155)&gt;0,ISBLANK(N155)),"熱橋を選択",IF(OR(N155="一般部",N155="両方"),W155,""))</f>
        <v/>
      </c>
      <c r="R155" s="198"/>
      <c r="S155" s="198"/>
      <c r="T155" s="197" t="str">
        <f>IF(AND(SUM(H155:M155)&gt;0,ISBLANK(N155)),"して下さい",IF(OR(N155="熱橋部",N155="両方"),W155,""))</f>
        <v/>
      </c>
      <c r="U155" s="198"/>
      <c r="V155" s="199"/>
      <c r="W155" s="6">
        <f t="shared" ref="W155:W159" si="27">IF(ISBLANK(H155),0,ROUND(K155/H155/1000,3))</f>
        <v>0</v>
      </c>
      <c r="Y155" s="217"/>
      <c r="Z155" s="218"/>
      <c r="AA155" s="218"/>
      <c r="AB155" s="218"/>
      <c r="AC155" s="218"/>
      <c r="AD155" s="218"/>
      <c r="AE155" s="191"/>
      <c r="AF155" s="192"/>
      <c r="AG155" s="193"/>
      <c r="AH155" s="194"/>
      <c r="AI155" s="195"/>
      <c r="AJ155" s="196"/>
      <c r="AK155" s="219"/>
      <c r="AL155" s="220"/>
      <c r="AM155" s="221"/>
      <c r="AN155" s="197" t="str">
        <f>IF(AND(SUM(AE155:AH155)&gt;0,ISBLANK(AK155)),"熱橋を選択",IF(OR(AK155="一般部",AK155="両方"),AT155,""))</f>
        <v/>
      </c>
      <c r="AO155" s="198"/>
      <c r="AP155" s="198"/>
      <c r="AQ155" s="197" t="str">
        <f>IF(AND(SUM(AE155:AH155)&gt;0,ISBLANK(AK155)),"して下さい",IF(OR(AK155="熱橋部",AK155="両方"),AT155,""))</f>
        <v/>
      </c>
      <c r="AR155" s="198"/>
      <c r="AS155" s="199"/>
      <c r="AT155" s="6">
        <f t="shared" ref="AT155:AT159" si="28">IF(ISBLANK(AE155),0,ROUND(AH155/AE155/1000,3))</f>
        <v>0</v>
      </c>
    </row>
    <row r="156" spans="1:46" ht="20.100000000000001" customHeight="1" x14ac:dyDescent="0.15">
      <c r="A156" s="3"/>
      <c r="B156" s="217"/>
      <c r="C156" s="218"/>
      <c r="D156" s="218"/>
      <c r="E156" s="218"/>
      <c r="F156" s="218"/>
      <c r="G156" s="218"/>
      <c r="H156" s="191"/>
      <c r="I156" s="192"/>
      <c r="J156" s="193"/>
      <c r="K156" s="194"/>
      <c r="L156" s="195"/>
      <c r="M156" s="196"/>
      <c r="N156" s="219"/>
      <c r="O156" s="220"/>
      <c r="P156" s="221"/>
      <c r="Q156" s="197" t="str">
        <f>IF(AND(SUM(H156:M156)&gt;0,ISBLANK(N156)),"熱橋を選択",IF(OR(N156="一般部",N156="両方"),W156,""))</f>
        <v/>
      </c>
      <c r="R156" s="198"/>
      <c r="S156" s="198"/>
      <c r="T156" s="197" t="str">
        <f>IF(AND(SUM(H156:M156)&gt;0,ISBLANK(N156)),"して下さい",IF(OR(N156="熱橋部",N156="両方"),W156,""))</f>
        <v/>
      </c>
      <c r="U156" s="198"/>
      <c r="V156" s="199"/>
      <c r="W156" s="6">
        <f t="shared" si="27"/>
        <v>0</v>
      </c>
      <c r="Y156" s="217"/>
      <c r="Z156" s="218"/>
      <c r="AA156" s="218"/>
      <c r="AB156" s="218"/>
      <c r="AC156" s="218"/>
      <c r="AD156" s="218"/>
      <c r="AE156" s="191"/>
      <c r="AF156" s="192"/>
      <c r="AG156" s="193"/>
      <c r="AH156" s="194"/>
      <c r="AI156" s="195"/>
      <c r="AJ156" s="196"/>
      <c r="AK156" s="219"/>
      <c r="AL156" s="220"/>
      <c r="AM156" s="221"/>
      <c r="AN156" s="197" t="str">
        <f t="shared" ref="AN156:AN159" si="29">IF(AND(SUM(AE156:AH156)&gt;0,ISBLANK(AK156)),"熱橋を選択",IF(OR(AK156="一般部",AK156="両方"),AT156,""))</f>
        <v/>
      </c>
      <c r="AO156" s="198"/>
      <c r="AP156" s="198"/>
      <c r="AQ156" s="197" t="str">
        <f>IF(AND(SUM(AE156:AH156)&gt;0,ISBLANK(AK156)),"して下さい",IF(OR(AK156="熱橋部",AK156="両方"),AT156,""))</f>
        <v/>
      </c>
      <c r="AR156" s="198"/>
      <c r="AS156" s="199"/>
      <c r="AT156" s="6">
        <f t="shared" si="28"/>
        <v>0</v>
      </c>
    </row>
    <row r="157" spans="1:46" ht="20.100000000000001" customHeight="1" x14ac:dyDescent="0.15">
      <c r="A157" s="3"/>
      <c r="B157" s="217"/>
      <c r="C157" s="218"/>
      <c r="D157" s="218"/>
      <c r="E157" s="218"/>
      <c r="F157" s="218"/>
      <c r="G157" s="218"/>
      <c r="H157" s="191"/>
      <c r="I157" s="192"/>
      <c r="J157" s="193"/>
      <c r="K157" s="194"/>
      <c r="L157" s="195"/>
      <c r="M157" s="196"/>
      <c r="N157" s="219"/>
      <c r="O157" s="220"/>
      <c r="P157" s="221"/>
      <c r="Q157" s="197" t="str">
        <f>IF(AND(SUM(H157:M157)&gt;0,ISBLANK(N157)),"熱橋を選択",IF(OR(N157="一般部",N157="両方"),W157,""))</f>
        <v/>
      </c>
      <c r="R157" s="198"/>
      <c r="S157" s="198"/>
      <c r="T157" s="197" t="str">
        <f>IF(AND(SUM(H157:M157)&gt;0,ISBLANK(N157)),"して下さい",IF(OR(N157="熱橋部",N157="両方"),W157,""))</f>
        <v/>
      </c>
      <c r="U157" s="198"/>
      <c r="V157" s="199"/>
      <c r="W157" s="6">
        <f t="shared" si="27"/>
        <v>0</v>
      </c>
      <c r="Y157" s="217"/>
      <c r="Z157" s="218"/>
      <c r="AA157" s="218"/>
      <c r="AB157" s="218"/>
      <c r="AC157" s="218"/>
      <c r="AD157" s="218"/>
      <c r="AE157" s="191"/>
      <c r="AF157" s="192"/>
      <c r="AG157" s="193"/>
      <c r="AH157" s="194"/>
      <c r="AI157" s="195"/>
      <c r="AJ157" s="196"/>
      <c r="AK157" s="219"/>
      <c r="AL157" s="220"/>
      <c r="AM157" s="221"/>
      <c r="AN157" s="197" t="str">
        <f t="shared" si="29"/>
        <v/>
      </c>
      <c r="AO157" s="198"/>
      <c r="AP157" s="198"/>
      <c r="AQ157" s="197" t="str">
        <f>IF(AND(SUM(AE157:AH157)&gt;0,ISBLANK(AK157)),"して下さい",IF(OR(AK157="熱橋部",AK157="両方"),AT157,""))</f>
        <v/>
      </c>
      <c r="AR157" s="198"/>
      <c r="AS157" s="199"/>
      <c r="AT157" s="6">
        <f t="shared" si="28"/>
        <v>0</v>
      </c>
    </row>
    <row r="158" spans="1:46" ht="20.100000000000001" customHeight="1" x14ac:dyDescent="0.15">
      <c r="A158" s="3"/>
      <c r="B158" s="217"/>
      <c r="C158" s="218"/>
      <c r="D158" s="218"/>
      <c r="E158" s="218"/>
      <c r="F158" s="218"/>
      <c r="G158" s="218"/>
      <c r="H158" s="191"/>
      <c r="I158" s="192"/>
      <c r="J158" s="193"/>
      <c r="K158" s="194"/>
      <c r="L158" s="195"/>
      <c r="M158" s="196"/>
      <c r="N158" s="219"/>
      <c r="O158" s="220"/>
      <c r="P158" s="221"/>
      <c r="Q158" s="197" t="str">
        <f>IF(AND(SUM(H158:M158)&gt;0,ISBLANK(N158)),"熱橋を選択",IF(OR(N158="一般部",N158="両方"),W158,""))</f>
        <v/>
      </c>
      <c r="R158" s="198"/>
      <c r="S158" s="198"/>
      <c r="T158" s="197" t="str">
        <f>IF(AND(SUM(H158:M158)&gt;0,ISBLANK(N158)),"して下さい",IF(OR(N158="熱橋部",N158="両方"),W158,""))</f>
        <v/>
      </c>
      <c r="U158" s="198"/>
      <c r="V158" s="199"/>
      <c r="W158" s="6">
        <f t="shared" si="27"/>
        <v>0</v>
      </c>
      <c r="Y158" s="217"/>
      <c r="Z158" s="218"/>
      <c r="AA158" s="218"/>
      <c r="AB158" s="218"/>
      <c r="AC158" s="218"/>
      <c r="AD158" s="218"/>
      <c r="AE158" s="191"/>
      <c r="AF158" s="192"/>
      <c r="AG158" s="193"/>
      <c r="AH158" s="194"/>
      <c r="AI158" s="195"/>
      <c r="AJ158" s="196"/>
      <c r="AK158" s="219"/>
      <c r="AL158" s="220"/>
      <c r="AM158" s="221"/>
      <c r="AN158" s="197" t="str">
        <f t="shared" si="29"/>
        <v/>
      </c>
      <c r="AO158" s="198"/>
      <c r="AP158" s="198"/>
      <c r="AQ158" s="197" t="str">
        <f>IF(AND(SUM(AE158:AH158)&gt;0,ISBLANK(AK158)),"して下さい",IF(OR(AK158="熱橋部",AK158="両方"),AT158,""))</f>
        <v/>
      </c>
      <c r="AR158" s="198"/>
      <c r="AS158" s="199"/>
      <c r="AT158" s="6">
        <f t="shared" si="28"/>
        <v>0</v>
      </c>
    </row>
    <row r="159" spans="1:46" ht="20.100000000000001" customHeight="1" x14ac:dyDescent="0.15">
      <c r="A159" s="3"/>
      <c r="B159" s="247"/>
      <c r="C159" s="248"/>
      <c r="D159" s="248"/>
      <c r="E159" s="248"/>
      <c r="F159" s="248"/>
      <c r="G159" s="249"/>
      <c r="H159" s="191"/>
      <c r="I159" s="192"/>
      <c r="J159" s="193"/>
      <c r="K159" s="194"/>
      <c r="L159" s="195"/>
      <c r="M159" s="196"/>
      <c r="N159" s="219"/>
      <c r="O159" s="220"/>
      <c r="P159" s="221"/>
      <c r="Q159" s="197" t="str">
        <f>IF(AND(SUM(H159:M159)&gt;0,ISBLANK(N159)),"熱橋を選択",IF(OR(N159="一般部",N159="両方"),W159,""))</f>
        <v/>
      </c>
      <c r="R159" s="198"/>
      <c r="S159" s="198"/>
      <c r="T159" s="197" t="str">
        <f>IF(AND(SUM(H159:M159)&gt;0,ISBLANK(N159)),"して下さい",IF(OR(N159="熱橋部",N159="両方"),W159,""))</f>
        <v/>
      </c>
      <c r="U159" s="198"/>
      <c r="V159" s="199"/>
      <c r="W159" s="6">
        <f t="shared" si="27"/>
        <v>0</v>
      </c>
      <c r="Y159" s="247"/>
      <c r="Z159" s="248"/>
      <c r="AA159" s="248"/>
      <c r="AB159" s="248"/>
      <c r="AC159" s="248"/>
      <c r="AD159" s="249"/>
      <c r="AE159" s="191"/>
      <c r="AF159" s="192"/>
      <c r="AG159" s="193"/>
      <c r="AH159" s="194"/>
      <c r="AI159" s="195"/>
      <c r="AJ159" s="196"/>
      <c r="AK159" s="219"/>
      <c r="AL159" s="220"/>
      <c r="AM159" s="221"/>
      <c r="AN159" s="197" t="str">
        <f t="shared" si="29"/>
        <v/>
      </c>
      <c r="AO159" s="198"/>
      <c r="AP159" s="198"/>
      <c r="AQ159" s="197" t="str">
        <f>IF(AND(SUM(AE159:AH159)&gt;0,ISBLANK(AK159)),"して下さい",IF(OR(AK159="熱橋部",AK159="両方"),AT159,""))</f>
        <v/>
      </c>
      <c r="AR159" s="198"/>
      <c r="AS159" s="199"/>
      <c r="AT159" s="6">
        <f t="shared" si="28"/>
        <v>0</v>
      </c>
    </row>
    <row r="160" spans="1:46" ht="20.100000000000001" customHeight="1" x14ac:dyDescent="0.15">
      <c r="A160" s="3"/>
      <c r="B160" s="214" t="s">
        <v>32</v>
      </c>
      <c r="C160" s="215"/>
      <c r="D160" s="215"/>
      <c r="E160" s="215"/>
      <c r="F160" s="215"/>
      <c r="G160" s="216"/>
      <c r="H160" s="244" t="s">
        <v>4</v>
      </c>
      <c r="I160" s="245"/>
      <c r="J160" s="246"/>
      <c r="K160" s="244" t="s">
        <v>4</v>
      </c>
      <c r="L160" s="245"/>
      <c r="M160" s="246"/>
      <c r="N160" s="244" t="s">
        <v>4</v>
      </c>
      <c r="O160" s="245"/>
      <c r="P160" s="246"/>
      <c r="Q160" s="180"/>
      <c r="R160" s="181"/>
      <c r="S160" s="181"/>
      <c r="T160" s="180"/>
      <c r="U160" s="181"/>
      <c r="V160" s="182"/>
      <c r="Y160" s="214" t="s">
        <v>32</v>
      </c>
      <c r="Z160" s="215"/>
      <c r="AA160" s="215"/>
      <c r="AB160" s="215"/>
      <c r="AC160" s="215"/>
      <c r="AD160" s="216"/>
      <c r="AE160" s="244" t="s">
        <v>4</v>
      </c>
      <c r="AF160" s="245"/>
      <c r="AG160" s="246"/>
      <c r="AH160" s="244" t="s">
        <v>4</v>
      </c>
      <c r="AI160" s="245"/>
      <c r="AJ160" s="246"/>
      <c r="AK160" s="244" t="s">
        <v>4</v>
      </c>
      <c r="AL160" s="245"/>
      <c r="AM160" s="246"/>
      <c r="AN160" s="180"/>
      <c r="AO160" s="181"/>
      <c r="AP160" s="181"/>
      <c r="AQ160" s="180"/>
      <c r="AR160" s="181"/>
      <c r="AS160" s="182"/>
    </row>
    <row r="161" spans="1:46" ht="20.100000000000001" customHeight="1" x14ac:dyDescent="0.15">
      <c r="A161" s="3"/>
      <c r="B161" s="212" t="s">
        <v>3</v>
      </c>
      <c r="C161" s="213"/>
      <c r="D161" s="213"/>
      <c r="E161" s="213"/>
      <c r="F161" s="213"/>
      <c r="G161" s="213"/>
      <c r="H161" s="213"/>
      <c r="I161" s="213"/>
      <c r="J161" s="213"/>
      <c r="K161" s="213"/>
      <c r="L161" s="48"/>
      <c r="M161" s="48"/>
      <c r="N161" s="48"/>
      <c r="O161" s="48"/>
      <c r="P161" s="7"/>
      <c r="Q161" s="183">
        <f>SUM(Q154:S160)</f>
        <v>0</v>
      </c>
      <c r="R161" s="184"/>
      <c r="S161" s="184"/>
      <c r="T161" s="183">
        <f>SUM(T154:V160)</f>
        <v>0</v>
      </c>
      <c r="U161" s="184"/>
      <c r="V161" s="185"/>
      <c r="Y161" s="212" t="s">
        <v>3</v>
      </c>
      <c r="Z161" s="213"/>
      <c r="AA161" s="213"/>
      <c r="AB161" s="213"/>
      <c r="AC161" s="213"/>
      <c r="AD161" s="213"/>
      <c r="AE161" s="213"/>
      <c r="AF161" s="213"/>
      <c r="AG161" s="213"/>
      <c r="AH161" s="213"/>
      <c r="AI161" s="48"/>
      <c r="AJ161" s="48"/>
      <c r="AK161" s="48"/>
      <c r="AL161" s="48"/>
      <c r="AM161" s="7"/>
      <c r="AN161" s="183">
        <f>SUM(AN154:AP160)</f>
        <v>0</v>
      </c>
      <c r="AO161" s="184"/>
      <c r="AP161" s="184"/>
      <c r="AQ161" s="183">
        <f>SUM(AQ154:AS160)</f>
        <v>0</v>
      </c>
      <c r="AR161" s="184"/>
      <c r="AS161" s="185"/>
    </row>
    <row r="162" spans="1:46" ht="20.100000000000001" customHeight="1" x14ac:dyDescent="0.15">
      <c r="A162" s="3"/>
      <c r="B162" s="212" t="s">
        <v>2</v>
      </c>
      <c r="C162" s="213"/>
      <c r="D162" s="213"/>
      <c r="E162" s="213"/>
      <c r="F162" s="213"/>
      <c r="G162" s="213"/>
      <c r="H162" s="213"/>
      <c r="I162" s="213"/>
      <c r="J162" s="213"/>
      <c r="K162" s="213"/>
      <c r="L162" s="48"/>
      <c r="M162" s="48"/>
      <c r="N162" s="48"/>
      <c r="O162" s="48"/>
      <c r="P162" s="7"/>
      <c r="Q162" s="183">
        <f>IF(SUM(Q155:S159)=0,0,ROUND(1/Q161,3))</f>
        <v>0</v>
      </c>
      <c r="R162" s="184"/>
      <c r="S162" s="184"/>
      <c r="T162" s="183">
        <f>IF(SUM(T155:V159)=0,0,ROUND(1/T161,3))</f>
        <v>0</v>
      </c>
      <c r="U162" s="184"/>
      <c r="V162" s="185"/>
      <c r="Y162" s="212" t="s">
        <v>2</v>
      </c>
      <c r="Z162" s="213"/>
      <c r="AA162" s="213"/>
      <c r="AB162" s="213"/>
      <c r="AC162" s="213"/>
      <c r="AD162" s="213"/>
      <c r="AE162" s="213"/>
      <c r="AF162" s="213"/>
      <c r="AG162" s="213"/>
      <c r="AH162" s="213"/>
      <c r="AI162" s="48"/>
      <c r="AJ162" s="48"/>
      <c r="AK162" s="48"/>
      <c r="AL162" s="48"/>
      <c r="AM162" s="7"/>
      <c r="AN162" s="183">
        <f>IF(SUM(AN155:AP159)=0,0,ROUND(1/AN161,3))</f>
        <v>0</v>
      </c>
      <c r="AO162" s="184"/>
      <c r="AP162" s="184"/>
      <c r="AQ162" s="183">
        <f>IF(SUM(AQ155:AS159)=0,0,ROUND(1/AQ161,3))</f>
        <v>0</v>
      </c>
      <c r="AR162" s="184"/>
      <c r="AS162" s="185"/>
    </row>
    <row r="163" spans="1:46" ht="20.100000000000001" customHeight="1" thickBot="1" x14ac:dyDescent="0.2">
      <c r="A163" s="3"/>
      <c r="B163" s="222" t="s">
        <v>1</v>
      </c>
      <c r="C163" s="223"/>
      <c r="D163" s="223"/>
      <c r="E163" s="223"/>
      <c r="F163" s="223"/>
      <c r="G163" s="223"/>
      <c r="H163" s="223"/>
      <c r="I163" s="223"/>
      <c r="J163" s="223"/>
      <c r="K163" s="223"/>
      <c r="L163" s="49"/>
      <c r="M163" s="49"/>
      <c r="N163" s="49"/>
      <c r="O163" s="49"/>
      <c r="P163" s="8"/>
      <c r="Q163" s="209">
        <f>IF(SUM(Q155:V159)=0,0,ROUND(Q152*Q162+T152*T162,3))</f>
        <v>0</v>
      </c>
      <c r="R163" s="210"/>
      <c r="S163" s="210"/>
      <c r="T163" s="210"/>
      <c r="U163" s="210"/>
      <c r="V163" s="211"/>
      <c r="Y163" s="222" t="s">
        <v>1</v>
      </c>
      <c r="Z163" s="223"/>
      <c r="AA163" s="223"/>
      <c r="AB163" s="223"/>
      <c r="AC163" s="223"/>
      <c r="AD163" s="223"/>
      <c r="AE163" s="223"/>
      <c r="AF163" s="223"/>
      <c r="AG163" s="223"/>
      <c r="AH163" s="223"/>
      <c r="AI163" s="49"/>
      <c r="AJ163" s="49"/>
      <c r="AK163" s="49"/>
      <c r="AL163" s="49"/>
      <c r="AM163" s="8"/>
      <c r="AN163" s="209">
        <f>IF(SUM(AN155:AS159)=0,0,ROUND(AN152*AN162+AQ152*AQ162,3))</f>
        <v>0</v>
      </c>
      <c r="AO163" s="210"/>
      <c r="AP163" s="210"/>
      <c r="AQ163" s="210"/>
      <c r="AR163" s="210"/>
      <c r="AS163" s="211"/>
    </row>
    <row r="164" spans="1:46" ht="15" customHeight="1" x14ac:dyDescent="0.15">
      <c r="A164" s="3"/>
      <c r="B164" s="11"/>
      <c r="C164" s="11"/>
      <c r="D164" s="11"/>
      <c r="E164" s="11"/>
      <c r="F164" s="11"/>
      <c r="G164" s="11"/>
      <c r="H164" s="11"/>
      <c r="I164" s="11"/>
      <c r="J164" s="11"/>
      <c r="K164" s="11"/>
      <c r="L164" s="11"/>
      <c r="M164" s="11"/>
      <c r="N164" s="11"/>
      <c r="O164" s="11"/>
      <c r="P164" s="11"/>
      <c r="Q164" s="12"/>
      <c r="R164" s="12"/>
      <c r="S164" s="12"/>
      <c r="T164" s="12"/>
      <c r="U164" s="12"/>
      <c r="V164" s="12"/>
      <c r="Y164" s="11"/>
      <c r="Z164" s="11"/>
      <c r="AA164" s="11"/>
      <c r="AB164" s="11"/>
      <c r="AC164" s="11"/>
      <c r="AD164" s="11"/>
      <c r="AE164" s="11"/>
      <c r="AF164" s="11"/>
      <c r="AG164" s="11"/>
      <c r="AH164" s="11"/>
      <c r="AI164" s="11"/>
      <c r="AJ164" s="11"/>
      <c r="AK164" s="11"/>
      <c r="AL164" s="11"/>
      <c r="AM164" s="11"/>
      <c r="AN164" s="12"/>
      <c r="AO164" s="12"/>
      <c r="AP164" s="12"/>
      <c r="AQ164" s="12"/>
      <c r="AR164" s="12"/>
      <c r="AS164" s="12"/>
    </row>
    <row r="165" spans="1:46" ht="15" customHeight="1" thickBot="1" x14ac:dyDescent="0.2">
      <c r="A165" s="3"/>
      <c r="B165" s="3"/>
      <c r="C165" s="3"/>
      <c r="D165" s="3"/>
      <c r="E165" s="3"/>
      <c r="F165" s="3"/>
      <c r="G165" s="3"/>
      <c r="H165" s="3"/>
      <c r="I165" s="3"/>
      <c r="J165" s="3"/>
      <c r="K165" s="3"/>
      <c r="L165" s="3"/>
      <c r="M165" s="3"/>
      <c r="N165" s="3"/>
      <c r="O165" s="3"/>
      <c r="P165" s="3"/>
      <c r="Q165" s="3"/>
      <c r="R165" s="3"/>
      <c r="S165" s="3"/>
      <c r="T165" s="3"/>
      <c r="U165" s="3"/>
      <c r="V165" s="3"/>
      <c r="Y165" s="3"/>
      <c r="Z165" s="3"/>
      <c r="AA165" s="3"/>
      <c r="AB165" s="3"/>
      <c r="AC165" s="3"/>
      <c r="AD165" s="3"/>
      <c r="AE165" s="3"/>
      <c r="AF165" s="3"/>
      <c r="AG165" s="3"/>
      <c r="AH165" s="3"/>
      <c r="AI165" s="3"/>
      <c r="AJ165" s="3"/>
      <c r="AK165" s="3"/>
      <c r="AL165" s="3"/>
      <c r="AM165" s="3"/>
      <c r="AN165" s="3"/>
      <c r="AO165" s="3"/>
      <c r="AP165" s="3"/>
      <c r="AQ165" s="3"/>
      <c r="AR165" s="3"/>
      <c r="AS165" s="3"/>
    </row>
    <row r="166" spans="1:46" ht="20.100000000000001" customHeight="1" x14ac:dyDescent="0.15">
      <c r="A166" s="3"/>
      <c r="B166" s="56"/>
      <c r="C166" s="21"/>
      <c r="D166" s="57"/>
      <c r="E166" s="57"/>
      <c r="F166" s="57"/>
      <c r="G166" s="57"/>
      <c r="H166" s="57"/>
      <c r="I166" s="57"/>
      <c r="J166" s="57"/>
      <c r="K166" s="57"/>
      <c r="L166" s="57"/>
      <c r="M166" s="57"/>
      <c r="N166" s="62" t="s">
        <v>234</v>
      </c>
      <c r="O166" s="62"/>
      <c r="P166" s="62"/>
      <c r="Q166" s="62"/>
      <c r="R166" s="62"/>
      <c r="S166" s="62"/>
      <c r="T166" s="62"/>
      <c r="U166" s="62"/>
      <c r="V166" s="63"/>
      <c r="Y166" s="56"/>
      <c r="Z166" s="21"/>
      <c r="AA166" s="57"/>
      <c r="AB166" s="57"/>
      <c r="AC166" s="57"/>
      <c r="AD166" s="57"/>
      <c r="AE166" s="57"/>
      <c r="AF166" s="57"/>
      <c r="AG166" s="57"/>
      <c r="AH166" s="57"/>
      <c r="AI166" s="57"/>
      <c r="AJ166" s="57"/>
      <c r="AK166" s="62" t="s">
        <v>234</v>
      </c>
      <c r="AL166" s="62"/>
      <c r="AM166" s="62"/>
      <c r="AN166" s="62"/>
      <c r="AO166" s="62"/>
      <c r="AP166" s="62"/>
      <c r="AQ166" s="62"/>
      <c r="AR166" s="62"/>
      <c r="AS166" s="63"/>
    </row>
    <row r="167" spans="1:46" ht="20.100000000000001" customHeight="1" x14ac:dyDescent="0.15">
      <c r="A167" s="3"/>
      <c r="B167" s="58"/>
      <c r="C167" s="59" t="s">
        <v>227</v>
      </c>
      <c r="D167" s="270"/>
      <c r="E167" s="270"/>
      <c r="F167" s="270"/>
      <c r="G167" s="270"/>
      <c r="H167" s="270"/>
      <c r="I167" s="270"/>
      <c r="J167" s="270"/>
      <c r="K167" s="270"/>
      <c r="L167" s="59" t="s">
        <v>228</v>
      </c>
      <c r="M167" s="59"/>
      <c r="N167" s="178" t="s">
        <v>8</v>
      </c>
      <c r="O167" s="177"/>
      <c r="P167" s="227"/>
      <c r="Q167" s="177" t="s">
        <v>7</v>
      </c>
      <c r="R167" s="177"/>
      <c r="S167" s="177"/>
      <c r="T167" s="178" t="s">
        <v>6</v>
      </c>
      <c r="U167" s="177"/>
      <c r="V167" s="179"/>
      <c r="Y167" s="58"/>
      <c r="Z167" s="59" t="s">
        <v>227</v>
      </c>
      <c r="AA167" s="270"/>
      <c r="AB167" s="270"/>
      <c r="AC167" s="270"/>
      <c r="AD167" s="270"/>
      <c r="AE167" s="270"/>
      <c r="AF167" s="270"/>
      <c r="AG167" s="270"/>
      <c r="AH167" s="270"/>
      <c r="AI167" s="59" t="s">
        <v>228</v>
      </c>
      <c r="AJ167" s="59"/>
      <c r="AK167" s="178" t="s">
        <v>8</v>
      </c>
      <c r="AL167" s="177"/>
      <c r="AM167" s="227"/>
      <c r="AN167" s="177" t="s">
        <v>7</v>
      </c>
      <c r="AO167" s="177"/>
      <c r="AP167" s="177"/>
      <c r="AQ167" s="178" t="s">
        <v>6</v>
      </c>
      <c r="AR167" s="177"/>
      <c r="AS167" s="179"/>
    </row>
    <row r="168" spans="1:46" ht="20.100000000000001" customHeight="1" x14ac:dyDescent="0.15">
      <c r="A168" s="3"/>
      <c r="B168" s="60"/>
      <c r="C168" s="61"/>
      <c r="D168" s="61"/>
      <c r="E168" s="61"/>
      <c r="F168" s="61"/>
      <c r="G168" s="61"/>
      <c r="H168" s="61"/>
      <c r="I168" s="61"/>
      <c r="J168" s="61"/>
      <c r="K168" s="61"/>
      <c r="L168" s="61"/>
      <c r="M168" s="61"/>
      <c r="N168" s="228" t="s">
        <v>5</v>
      </c>
      <c r="O168" s="229"/>
      <c r="P168" s="230"/>
      <c r="Q168" s="200"/>
      <c r="R168" s="201"/>
      <c r="S168" s="201"/>
      <c r="T168" s="200"/>
      <c r="U168" s="201"/>
      <c r="V168" s="208"/>
      <c r="Y168" s="60"/>
      <c r="Z168" s="61"/>
      <c r="AA168" s="61"/>
      <c r="AB168" s="61"/>
      <c r="AC168" s="61"/>
      <c r="AD168" s="61"/>
      <c r="AE168" s="61"/>
      <c r="AF168" s="61"/>
      <c r="AG168" s="61"/>
      <c r="AH168" s="61"/>
      <c r="AI168" s="61"/>
      <c r="AJ168" s="61"/>
      <c r="AK168" s="228" t="s">
        <v>5</v>
      </c>
      <c r="AL168" s="229"/>
      <c r="AM168" s="230"/>
      <c r="AN168" s="200"/>
      <c r="AO168" s="201"/>
      <c r="AP168" s="201"/>
      <c r="AQ168" s="200"/>
      <c r="AR168" s="201"/>
      <c r="AS168" s="208"/>
    </row>
    <row r="169" spans="1:46" ht="30" customHeight="1" thickBot="1" x14ac:dyDescent="0.2">
      <c r="A169" s="3"/>
      <c r="B169" s="239" t="s">
        <v>226</v>
      </c>
      <c r="C169" s="240"/>
      <c r="D169" s="240"/>
      <c r="E169" s="240"/>
      <c r="F169" s="240"/>
      <c r="G169" s="241"/>
      <c r="H169" s="188" t="s">
        <v>0</v>
      </c>
      <c r="I169" s="189"/>
      <c r="J169" s="190"/>
      <c r="K169" s="188" t="s">
        <v>48</v>
      </c>
      <c r="L169" s="189"/>
      <c r="M169" s="190"/>
      <c r="N169" s="188" t="s">
        <v>11</v>
      </c>
      <c r="O169" s="189"/>
      <c r="P169" s="190"/>
      <c r="Q169" s="170" t="s">
        <v>49</v>
      </c>
      <c r="R169" s="170"/>
      <c r="S169" s="170"/>
      <c r="T169" s="170"/>
      <c r="U169" s="170"/>
      <c r="V169" s="162"/>
      <c r="Y169" s="239" t="s">
        <v>226</v>
      </c>
      <c r="Z169" s="240"/>
      <c r="AA169" s="240"/>
      <c r="AB169" s="240"/>
      <c r="AC169" s="240"/>
      <c r="AD169" s="241"/>
      <c r="AE169" s="188" t="s">
        <v>0</v>
      </c>
      <c r="AF169" s="189"/>
      <c r="AG169" s="190"/>
      <c r="AH169" s="188" t="s">
        <v>48</v>
      </c>
      <c r="AI169" s="189"/>
      <c r="AJ169" s="190"/>
      <c r="AK169" s="188" t="s">
        <v>11</v>
      </c>
      <c r="AL169" s="189"/>
      <c r="AM169" s="190"/>
      <c r="AN169" s="170" t="s">
        <v>49</v>
      </c>
      <c r="AO169" s="170"/>
      <c r="AP169" s="170"/>
      <c r="AQ169" s="170"/>
      <c r="AR169" s="170"/>
      <c r="AS169" s="162"/>
    </row>
    <row r="170" spans="1:46" ht="20.100000000000001" customHeight="1" x14ac:dyDescent="0.15">
      <c r="A170" s="3"/>
      <c r="B170" s="237" t="s">
        <v>31</v>
      </c>
      <c r="C170" s="238"/>
      <c r="D170" s="238"/>
      <c r="E170" s="238"/>
      <c r="F170" s="238"/>
      <c r="G170" s="238"/>
      <c r="H170" s="234" t="s">
        <v>4</v>
      </c>
      <c r="I170" s="235"/>
      <c r="J170" s="236"/>
      <c r="K170" s="234" t="s">
        <v>4</v>
      </c>
      <c r="L170" s="235"/>
      <c r="M170" s="236"/>
      <c r="N170" s="234" t="s">
        <v>4</v>
      </c>
      <c r="O170" s="235"/>
      <c r="P170" s="236"/>
      <c r="Q170" s="202"/>
      <c r="R170" s="203"/>
      <c r="S170" s="203"/>
      <c r="T170" s="202"/>
      <c r="U170" s="203"/>
      <c r="V170" s="204"/>
      <c r="Y170" s="237" t="s">
        <v>31</v>
      </c>
      <c r="Z170" s="238"/>
      <c r="AA170" s="238"/>
      <c r="AB170" s="238"/>
      <c r="AC170" s="238"/>
      <c r="AD170" s="238"/>
      <c r="AE170" s="234" t="s">
        <v>4</v>
      </c>
      <c r="AF170" s="235"/>
      <c r="AG170" s="236"/>
      <c r="AH170" s="234" t="s">
        <v>4</v>
      </c>
      <c r="AI170" s="235"/>
      <c r="AJ170" s="236"/>
      <c r="AK170" s="234" t="s">
        <v>4</v>
      </c>
      <c r="AL170" s="235"/>
      <c r="AM170" s="236"/>
      <c r="AN170" s="202"/>
      <c r="AO170" s="203"/>
      <c r="AP170" s="203"/>
      <c r="AQ170" s="202"/>
      <c r="AR170" s="203"/>
      <c r="AS170" s="204"/>
    </row>
    <row r="171" spans="1:46" ht="20.100000000000001" customHeight="1" x14ac:dyDescent="0.15">
      <c r="A171" s="3"/>
      <c r="B171" s="217"/>
      <c r="C171" s="218"/>
      <c r="D171" s="218"/>
      <c r="E171" s="218"/>
      <c r="F171" s="218"/>
      <c r="G171" s="218"/>
      <c r="H171" s="191"/>
      <c r="I171" s="192"/>
      <c r="J171" s="193"/>
      <c r="K171" s="194"/>
      <c r="L171" s="195"/>
      <c r="M171" s="196"/>
      <c r="N171" s="219"/>
      <c r="O171" s="220"/>
      <c r="P171" s="221"/>
      <c r="Q171" s="197" t="str">
        <f>IF(AND(SUM(H171:M171)&gt;0,ISBLANK(N171)),"熱橋を選択",IF(OR(N171="一般部",N171="両方"),W171,""))</f>
        <v/>
      </c>
      <c r="R171" s="198"/>
      <c r="S171" s="198"/>
      <c r="T171" s="197" t="str">
        <f>IF(AND(SUM(H171:M171)&gt;0,ISBLANK(N171)),"して下さい",IF(OR(N171="熱橋部",N171="両方"),W171,""))</f>
        <v/>
      </c>
      <c r="U171" s="198"/>
      <c r="V171" s="199"/>
      <c r="W171" s="6">
        <f t="shared" ref="W171:W175" si="30">IF(ISBLANK(H171),0,ROUND(K171/H171/1000,3))</f>
        <v>0</v>
      </c>
      <c r="Y171" s="217"/>
      <c r="Z171" s="218"/>
      <c r="AA171" s="218"/>
      <c r="AB171" s="218"/>
      <c r="AC171" s="218"/>
      <c r="AD171" s="218"/>
      <c r="AE171" s="191"/>
      <c r="AF171" s="192"/>
      <c r="AG171" s="193"/>
      <c r="AH171" s="194"/>
      <c r="AI171" s="195"/>
      <c r="AJ171" s="196"/>
      <c r="AK171" s="219"/>
      <c r="AL171" s="220"/>
      <c r="AM171" s="221"/>
      <c r="AN171" s="197" t="str">
        <f>IF(AND(SUM(AE171:AH171)&gt;0,ISBLANK(AK171)),"熱橋を選択",IF(OR(AK171="一般部",AK171="両方"),AT171,""))</f>
        <v/>
      </c>
      <c r="AO171" s="198"/>
      <c r="AP171" s="198"/>
      <c r="AQ171" s="197" t="str">
        <f>IF(AND(SUM(AE171:AH171)&gt;0,ISBLANK(AK171)),"して下さい",IF(OR(AK171="熱橋部",AK171="両方"),AT171,""))</f>
        <v/>
      </c>
      <c r="AR171" s="198"/>
      <c r="AS171" s="199"/>
      <c r="AT171" s="6">
        <f t="shared" ref="AT171:AT175" si="31">IF(ISBLANK(AE171),0,ROUND(AH171/AE171/1000,3))</f>
        <v>0</v>
      </c>
    </row>
    <row r="172" spans="1:46" ht="20.100000000000001" customHeight="1" x14ac:dyDescent="0.15">
      <c r="A172" s="3"/>
      <c r="B172" s="217"/>
      <c r="C172" s="218"/>
      <c r="D172" s="218"/>
      <c r="E172" s="218"/>
      <c r="F172" s="218"/>
      <c r="G172" s="218"/>
      <c r="H172" s="191"/>
      <c r="I172" s="192"/>
      <c r="J172" s="193"/>
      <c r="K172" s="194"/>
      <c r="L172" s="195"/>
      <c r="M172" s="196"/>
      <c r="N172" s="219"/>
      <c r="O172" s="220"/>
      <c r="P172" s="221"/>
      <c r="Q172" s="197" t="str">
        <f>IF(AND(SUM(H172:M172)&gt;0,ISBLANK(N172)),"熱橋を選択",IF(OR(N172="一般部",N172="両方"),W172,""))</f>
        <v/>
      </c>
      <c r="R172" s="198"/>
      <c r="S172" s="198"/>
      <c r="T172" s="197" t="str">
        <f>IF(AND(SUM(H172:M172)&gt;0,ISBLANK(N172)),"して下さい",IF(OR(N172="熱橋部",N172="両方"),W172,""))</f>
        <v/>
      </c>
      <c r="U172" s="198"/>
      <c r="V172" s="199"/>
      <c r="W172" s="6">
        <f t="shared" si="30"/>
        <v>0</v>
      </c>
      <c r="Y172" s="217"/>
      <c r="Z172" s="218"/>
      <c r="AA172" s="218"/>
      <c r="AB172" s="218"/>
      <c r="AC172" s="218"/>
      <c r="AD172" s="218"/>
      <c r="AE172" s="191"/>
      <c r="AF172" s="192"/>
      <c r="AG172" s="193"/>
      <c r="AH172" s="194"/>
      <c r="AI172" s="195"/>
      <c r="AJ172" s="196"/>
      <c r="AK172" s="219"/>
      <c r="AL172" s="220"/>
      <c r="AM172" s="221"/>
      <c r="AN172" s="197" t="str">
        <f t="shared" ref="AN172:AN175" si="32">IF(AND(SUM(AE172:AH172)&gt;0,ISBLANK(AK172)),"熱橋を選択",IF(OR(AK172="一般部",AK172="両方"),AT172,""))</f>
        <v/>
      </c>
      <c r="AO172" s="198"/>
      <c r="AP172" s="198"/>
      <c r="AQ172" s="197" t="str">
        <f>IF(AND(SUM(AE172:AH172)&gt;0,ISBLANK(AK172)),"して下さい",IF(OR(AK172="熱橋部",AK172="両方"),AT172,""))</f>
        <v/>
      </c>
      <c r="AR172" s="198"/>
      <c r="AS172" s="199"/>
      <c r="AT172" s="6">
        <f t="shared" si="31"/>
        <v>0</v>
      </c>
    </row>
    <row r="173" spans="1:46" ht="20.100000000000001" customHeight="1" x14ac:dyDescent="0.15">
      <c r="A173" s="3"/>
      <c r="B173" s="217"/>
      <c r="C173" s="218"/>
      <c r="D173" s="218"/>
      <c r="E173" s="218"/>
      <c r="F173" s="218"/>
      <c r="G173" s="218"/>
      <c r="H173" s="191"/>
      <c r="I173" s="192"/>
      <c r="J173" s="193"/>
      <c r="K173" s="194"/>
      <c r="L173" s="195"/>
      <c r="M173" s="196"/>
      <c r="N173" s="219"/>
      <c r="O173" s="220"/>
      <c r="P173" s="221"/>
      <c r="Q173" s="197" t="str">
        <f>IF(AND(SUM(H173:M173)&gt;0,ISBLANK(N173)),"熱橋を選択",IF(OR(N173="一般部",N173="両方"),W173,""))</f>
        <v/>
      </c>
      <c r="R173" s="198"/>
      <c r="S173" s="198"/>
      <c r="T173" s="197" t="str">
        <f>IF(AND(SUM(H173:M173)&gt;0,ISBLANK(N173)),"して下さい",IF(OR(N173="熱橋部",N173="両方"),W173,""))</f>
        <v/>
      </c>
      <c r="U173" s="198"/>
      <c r="V173" s="199"/>
      <c r="W173" s="6">
        <f t="shared" si="30"/>
        <v>0</v>
      </c>
      <c r="Y173" s="217"/>
      <c r="Z173" s="218"/>
      <c r="AA173" s="218"/>
      <c r="AB173" s="218"/>
      <c r="AC173" s="218"/>
      <c r="AD173" s="218"/>
      <c r="AE173" s="191"/>
      <c r="AF173" s="192"/>
      <c r="AG173" s="193"/>
      <c r="AH173" s="194"/>
      <c r="AI173" s="195"/>
      <c r="AJ173" s="196"/>
      <c r="AK173" s="219"/>
      <c r="AL173" s="220"/>
      <c r="AM173" s="221"/>
      <c r="AN173" s="197" t="str">
        <f t="shared" si="32"/>
        <v/>
      </c>
      <c r="AO173" s="198"/>
      <c r="AP173" s="198"/>
      <c r="AQ173" s="197" t="str">
        <f>IF(AND(SUM(AE173:AH173)&gt;0,ISBLANK(AK173)),"して下さい",IF(OR(AK173="熱橋部",AK173="両方"),AT173,""))</f>
        <v/>
      </c>
      <c r="AR173" s="198"/>
      <c r="AS173" s="199"/>
      <c r="AT173" s="6">
        <f t="shared" si="31"/>
        <v>0</v>
      </c>
    </row>
    <row r="174" spans="1:46" ht="20.100000000000001" customHeight="1" x14ac:dyDescent="0.15">
      <c r="A174" s="3"/>
      <c r="B174" s="217"/>
      <c r="C174" s="218"/>
      <c r="D174" s="218"/>
      <c r="E174" s="218"/>
      <c r="F174" s="218"/>
      <c r="G174" s="218"/>
      <c r="H174" s="191"/>
      <c r="I174" s="192"/>
      <c r="J174" s="193"/>
      <c r="K174" s="194"/>
      <c r="L174" s="195"/>
      <c r="M174" s="196"/>
      <c r="N174" s="219"/>
      <c r="O174" s="220"/>
      <c r="P174" s="221"/>
      <c r="Q174" s="197" t="str">
        <f>IF(AND(SUM(H174:M174)&gt;0,ISBLANK(N174)),"熱橋を選択",IF(OR(N174="一般部",N174="両方"),W174,""))</f>
        <v/>
      </c>
      <c r="R174" s="198"/>
      <c r="S174" s="198"/>
      <c r="T174" s="197" t="str">
        <f>IF(AND(SUM(H174:M174)&gt;0,ISBLANK(N174)),"して下さい",IF(OR(N174="熱橋部",N174="両方"),W174,""))</f>
        <v/>
      </c>
      <c r="U174" s="198"/>
      <c r="V174" s="199"/>
      <c r="W174" s="6">
        <f t="shared" si="30"/>
        <v>0</v>
      </c>
      <c r="Y174" s="217"/>
      <c r="Z174" s="218"/>
      <c r="AA174" s="218"/>
      <c r="AB174" s="218"/>
      <c r="AC174" s="218"/>
      <c r="AD174" s="218"/>
      <c r="AE174" s="191"/>
      <c r="AF174" s="192"/>
      <c r="AG174" s="193"/>
      <c r="AH174" s="194"/>
      <c r="AI174" s="195"/>
      <c r="AJ174" s="196"/>
      <c r="AK174" s="219"/>
      <c r="AL174" s="220"/>
      <c r="AM174" s="221"/>
      <c r="AN174" s="197" t="str">
        <f t="shared" si="32"/>
        <v/>
      </c>
      <c r="AO174" s="198"/>
      <c r="AP174" s="198"/>
      <c r="AQ174" s="197" t="str">
        <f>IF(AND(SUM(AE174:AH174)&gt;0,ISBLANK(AK174)),"して下さい",IF(OR(AK174="熱橋部",AK174="両方"),AT174,""))</f>
        <v/>
      </c>
      <c r="AR174" s="198"/>
      <c r="AS174" s="199"/>
      <c r="AT174" s="6">
        <f t="shared" si="31"/>
        <v>0</v>
      </c>
    </row>
    <row r="175" spans="1:46" ht="20.100000000000001" customHeight="1" x14ac:dyDescent="0.15">
      <c r="A175" s="3"/>
      <c r="B175" s="247"/>
      <c r="C175" s="248"/>
      <c r="D175" s="248"/>
      <c r="E175" s="248"/>
      <c r="F175" s="248"/>
      <c r="G175" s="249"/>
      <c r="H175" s="191"/>
      <c r="I175" s="192"/>
      <c r="J175" s="193"/>
      <c r="K175" s="194"/>
      <c r="L175" s="195"/>
      <c r="M175" s="196"/>
      <c r="N175" s="219"/>
      <c r="O175" s="220"/>
      <c r="P175" s="221"/>
      <c r="Q175" s="197" t="str">
        <f>IF(AND(SUM(H175:M175)&gt;0,ISBLANK(N175)),"熱橋を選択",IF(OR(N175="一般部",N175="両方"),W175,""))</f>
        <v/>
      </c>
      <c r="R175" s="198"/>
      <c r="S175" s="198"/>
      <c r="T175" s="197" t="str">
        <f>IF(AND(SUM(H175:M175)&gt;0,ISBLANK(N175)),"して下さい",IF(OR(N175="熱橋部",N175="両方"),W175,""))</f>
        <v/>
      </c>
      <c r="U175" s="198"/>
      <c r="V175" s="199"/>
      <c r="W175" s="6">
        <f t="shared" si="30"/>
        <v>0</v>
      </c>
      <c r="Y175" s="247"/>
      <c r="Z175" s="248"/>
      <c r="AA175" s="248"/>
      <c r="AB175" s="248"/>
      <c r="AC175" s="248"/>
      <c r="AD175" s="249"/>
      <c r="AE175" s="191"/>
      <c r="AF175" s="192"/>
      <c r="AG175" s="193"/>
      <c r="AH175" s="194"/>
      <c r="AI175" s="195"/>
      <c r="AJ175" s="196"/>
      <c r="AK175" s="219"/>
      <c r="AL175" s="220"/>
      <c r="AM175" s="221"/>
      <c r="AN175" s="197" t="str">
        <f t="shared" si="32"/>
        <v/>
      </c>
      <c r="AO175" s="198"/>
      <c r="AP175" s="198"/>
      <c r="AQ175" s="197" t="str">
        <f>IF(AND(SUM(AE175:AH175)&gt;0,ISBLANK(AK175)),"して下さい",IF(OR(AK175="熱橋部",AK175="両方"),AT175,""))</f>
        <v/>
      </c>
      <c r="AR175" s="198"/>
      <c r="AS175" s="199"/>
      <c r="AT175" s="6">
        <f t="shared" si="31"/>
        <v>0</v>
      </c>
    </row>
    <row r="176" spans="1:46" ht="20.100000000000001" customHeight="1" x14ac:dyDescent="0.15">
      <c r="A176" s="3"/>
      <c r="B176" s="214" t="s">
        <v>32</v>
      </c>
      <c r="C176" s="215"/>
      <c r="D176" s="215"/>
      <c r="E176" s="215"/>
      <c r="F176" s="215"/>
      <c r="G176" s="216"/>
      <c r="H176" s="244" t="s">
        <v>4</v>
      </c>
      <c r="I176" s="245"/>
      <c r="J176" s="246"/>
      <c r="K176" s="244" t="s">
        <v>4</v>
      </c>
      <c r="L176" s="245"/>
      <c r="M176" s="246"/>
      <c r="N176" s="244" t="s">
        <v>4</v>
      </c>
      <c r="O176" s="245"/>
      <c r="P176" s="246"/>
      <c r="Q176" s="180"/>
      <c r="R176" s="181"/>
      <c r="S176" s="181"/>
      <c r="T176" s="180"/>
      <c r="U176" s="181"/>
      <c r="V176" s="182"/>
      <c r="Y176" s="214" t="s">
        <v>32</v>
      </c>
      <c r="Z176" s="215"/>
      <c r="AA176" s="215"/>
      <c r="AB176" s="215"/>
      <c r="AC176" s="215"/>
      <c r="AD176" s="216"/>
      <c r="AE176" s="244" t="s">
        <v>4</v>
      </c>
      <c r="AF176" s="245"/>
      <c r="AG176" s="246"/>
      <c r="AH176" s="244" t="s">
        <v>4</v>
      </c>
      <c r="AI176" s="245"/>
      <c r="AJ176" s="246"/>
      <c r="AK176" s="244" t="s">
        <v>4</v>
      </c>
      <c r="AL176" s="245"/>
      <c r="AM176" s="246"/>
      <c r="AN176" s="180"/>
      <c r="AO176" s="181"/>
      <c r="AP176" s="181"/>
      <c r="AQ176" s="180"/>
      <c r="AR176" s="181"/>
      <c r="AS176" s="182"/>
    </row>
    <row r="177" spans="1:46" ht="20.100000000000001" customHeight="1" x14ac:dyDescent="0.15">
      <c r="A177" s="3"/>
      <c r="B177" s="212" t="s">
        <v>3</v>
      </c>
      <c r="C177" s="213"/>
      <c r="D177" s="213"/>
      <c r="E177" s="213"/>
      <c r="F177" s="213"/>
      <c r="G177" s="213"/>
      <c r="H177" s="213"/>
      <c r="I177" s="213"/>
      <c r="J177" s="213"/>
      <c r="K177" s="213"/>
      <c r="L177" s="48"/>
      <c r="M177" s="48"/>
      <c r="N177" s="48"/>
      <c r="O177" s="48"/>
      <c r="P177" s="7"/>
      <c r="Q177" s="183">
        <f>SUM(Q170:S176)</f>
        <v>0</v>
      </c>
      <c r="R177" s="184"/>
      <c r="S177" s="184"/>
      <c r="T177" s="183">
        <f>SUM(T170:V176)</f>
        <v>0</v>
      </c>
      <c r="U177" s="184"/>
      <c r="V177" s="185"/>
      <c r="Y177" s="212" t="s">
        <v>3</v>
      </c>
      <c r="Z177" s="213"/>
      <c r="AA177" s="213"/>
      <c r="AB177" s="213"/>
      <c r="AC177" s="213"/>
      <c r="AD177" s="213"/>
      <c r="AE177" s="213"/>
      <c r="AF177" s="213"/>
      <c r="AG177" s="213"/>
      <c r="AH177" s="213"/>
      <c r="AI177" s="48"/>
      <c r="AJ177" s="48"/>
      <c r="AK177" s="48"/>
      <c r="AL177" s="48"/>
      <c r="AM177" s="7"/>
      <c r="AN177" s="183">
        <f>SUM(AN170:AP176)</f>
        <v>0</v>
      </c>
      <c r="AO177" s="184"/>
      <c r="AP177" s="184"/>
      <c r="AQ177" s="183">
        <f>SUM(AQ170:AS176)</f>
        <v>0</v>
      </c>
      <c r="AR177" s="184"/>
      <c r="AS177" s="185"/>
    </row>
    <row r="178" spans="1:46" ht="20.100000000000001" customHeight="1" x14ac:dyDescent="0.15">
      <c r="A178" s="3"/>
      <c r="B178" s="212" t="s">
        <v>2</v>
      </c>
      <c r="C178" s="213"/>
      <c r="D178" s="213"/>
      <c r="E178" s="213"/>
      <c r="F178" s="213"/>
      <c r="G178" s="213"/>
      <c r="H178" s="213"/>
      <c r="I178" s="213"/>
      <c r="J178" s="213"/>
      <c r="K178" s="213"/>
      <c r="L178" s="48"/>
      <c r="M178" s="48"/>
      <c r="N178" s="48"/>
      <c r="O178" s="48"/>
      <c r="P178" s="7"/>
      <c r="Q178" s="183">
        <f>IF(SUM(Q171:S175)=0,0,ROUND(1/Q177,3))</f>
        <v>0</v>
      </c>
      <c r="R178" s="184"/>
      <c r="S178" s="184"/>
      <c r="T178" s="183">
        <f>IF(SUM(T171:V175)=0,0,ROUND(1/T177,3))</f>
        <v>0</v>
      </c>
      <c r="U178" s="184"/>
      <c r="V178" s="185"/>
      <c r="Y178" s="212" t="s">
        <v>2</v>
      </c>
      <c r="Z178" s="213"/>
      <c r="AA178" s="213"/>
      <c r="AB178" s="213"/>
      <c r="AC178" s="213"/>
      <c r="AD178" s="213"/>
      <c r="AE178" s="213"/>
      <c r="AF178" s="213"/>
      <c r="AG178" s="213"/>
      <c r="AH178" s="213"/>
      <c r="AI178" s="48"/>
      <c r="AJ178" s="48"/>
      <c r="AK178" s="48"/>
      <c r="AL178" s="48"/>
      <c r="AM178" s="7"/>
      <c r="AN178" s="183">
        <f>IF(SUM(AN171:AP175)=0,0,ROUND(1/AN177,3))</f>
        <v>0</v>
      </c>
      <c r="AO178" s="184"/>
      <c r="AP178" s="184"/>
      <c r="AQ178" s="183">
        <f>IF(SUM(AQ171:AS175)=0,0,ROUND(1/AQ177,3))</f>
        <v>0</v>
      </c>
      <c r="AR178" s="184"/>
      <c r="AS178" s="185"/>
    </row>
    <row r="179" spans="1:46" ht="20.100000000000001" customHeight="1" thickBot="1" x14ac:dyDescent="0.2">
      <c r="A179" s="3"/>
      <c r="B179" s="222" t="s">
        <v>1</v>
      </c>
      <c r="C179" s="223"/>
      <c r="D179" s="223"/>
      <c r="E179" s="223"/>
      <c r="F179" s="223"/>
      <c r="G179" s="223"/>
      <c r="H179" s="223"/>
      <c r="I179" s="223"/>
      <c r="J179" s="223"/>
      <c r="K179" s="223"/>
      <c r="L179" s="49"/>
      <c r="M179" s="49"/>
      <c r="N179" s="49"/>
      <c r="O179" s="49"/>
      <c r="P179" s="8"/>
      <c r="Q179" s="209">
        <f>IF(SUM(Q171:V175)=0,0,ROUND(Q168*Q178+T168*T178,3))</f>
        <v>0</v>
      </c>
      <c r="R179" s="210"/>
      <c r="S179" s="210"/>
      <c r="T179" s="210"/>
      <c r="U179" s="210"/>
      <c r="V179" s="211"/>
      <c r="Y179" s="222" t="s">
        <v>1</v>
      </c>
      <c r="Z179" s="223"/>
      <c r="AA179" s="223"/>
      <c r="AB179" s="223"/>
      <c r="AC179" s="223"/>
      <c r="AD179" s="223"/>
      <c r="AE179" s="223"/>
      <c r="AF179" s="223"/>
      <c r="AG179" s="223"/>
      <c r="AH179" s="223"/>
      <c r="AI179" s="49"/>
      <c r="AJ179" s="49"/>
      <c r="AK179" s="49"/>
      <c r="AL179" s="49"/>
      <c r="AM179" s="8"/>
      <c r="AN179" s="209">
        <f>IF(SUM(AN171:AS175)=0,0,ROUND(AN168*AN178+AQ168*AQ178,3))</f>
        <v>0</v>
      </c>
      <c r="AO179" s="210"/>
      <c r="AP179" s="210"/>
      <c r="AQ179" s="210"/>
      <c r="AR179" s="210"/>
      <c r="AS179" s="211"/>
    </row>
    <row r="180" spans="1:46" ht="15" customHeight="1" x14ac:dyDescent="0.15">
      <c r="A180" s="3"/>
      <c r="B180" s="11"/>
      <c r="C180" s="11"/>
      <c r="D180" s="11"/>
      <c r="E180" s="11"/>
      <c r="F180" s="11"/>
      <c r="G180" s="11"/>
      <c r="H180" s="11"/>
      <c r="I180" s="11"/>
      <c r="J180" s="11"/>
      <c r="K180" s="11"/>
      <c r="L180" s="11"/>
      <c r="M180" s="11"/>
      <c r="N180" s="11"/>
      <c r="O180" s="11"/>
      <c r="P180" s="11"/>
      <c r="Q180" s="12"/>
      <c r="R180" s="12"/>
      <c r="S180" s="12"/>
      <c r="T180" s="12"/>
      <c r="U180" s="12"/>
      <c r="V180" s="12"/>
      <c r="Y180" s="11"/>
      <c r="Z180" s="11"/>
      <c r="AA180" s="11"/>
      <c r="AB180" s="11"/>
      <c r="AC180" s="11"/>
      <c r="AD180" s="11"/>
      <c r="AE180" s="11"/>
      <c r="AF180" s="11"/>
      <c r="AG180" s="11"/>
      <c r="AH180" s="11"/>
      <c r="AI180" s="11"/>
      <c r="AJ180" s="11"/>
      <c r="AK180" s="11"/>
      <c r="AL180" s="11"/>
      <c r="AM180" s="11"/>
      <c r="AN180" s="12"/>
      <c r="AO180" s="12"/>
      <c r="AP180" s="12"/>
      <c r="AQ180" s="12"/>
      <c r="AR180" s="12"/>
      <c r="AS180" s="12"/>
    </row>
    <row r="181" spans="1:46" ht="15" customHeight="1" thickBot="1" x14ac:dyDescent="0.2">
      <c r="A181" s="3"/>
      <c r="B181" s="3"/>
      <c r="C181" s="3"/>
      <c r="D181" s="3"/>
      <c r="E181" s="3"/>
      <c r="F181" s="3"/>
      <c r="G181" s="3"/>
      <c r="H181" s="3"/>
      <c r="I181" s="3"/>
      <c r="J181" s="3"/>
      <c r="K181" s="3"/>
      <c r="L181" s="3"/>
      <c r="M181" s="3"/>
      <c r="N181" s="3"/>
      <c r="O181" s="3"/>
      <c r="P181" s="3"/>
      <c r="Q181" s="3"/>
      <c r="R181" s="3"/>
      <c r="S181" s="3"/>
      <c r="T181" s="3"/>
      <c r="U181" s="3"/>
      <c r="V181" s="3"/>
      <c r="Y181" s="3"/>
      <c r="Z181" s="3"/>
      <c r="AA181" s="3"/>
      <c r="AB181" s="3"/>
      <c r="AC181" s="3"/>
      <c r="AD181" s="3"/>
      <c r="AE181" s="3"/>
      <c r="AF181" s="3"/>
      <c r="AG181" s="3"/>
      <c r="AH181" s="3"/>
      <c r="AI181" s="3"/>
      <c r="AJ181" s="3"/>
      <c r="AK181" s="3"/>
      <c r="AL181" s="3"/>
      <c r="AM181" s="3"/>
      <c r="AN181" s="3"/>
      <c r="AO181" s="3"/>
      <c r="AP181" s="3"/>
      <c r="AQ181" s="3"/>
      <c r="AR181" s="3"/>
      <c r="AS181" s="3"/>
    </row>
    <row r="182" spans="1:46" ht="20.100000000000001" customHeight="1" x14ac:dyDescent="0.15">
      <c r="A182" s="3"/>
      <c r="B182" s="56"/>
      <c r="C182" s="21"/>
      <c r="D182" s="57"/>
      <c r="E182" s="57"/>
      <c r="F182" s="57"/>
      <c r="G182" s="57"/>
      <c r="H182" s="57"/>
      <c r="I182" s="57"/>
      <c r="J182" s="57"/>
      <c r="K182" s="57"/>
      <c r="L182" s="57"/>
      <c r="M182" s="57"/>
      <c r="N182" s="62" t="s">
        <v>234</v>
      </c>
      <c r="O182" s="62"/>
      <c r="P182" s="62"/>
      <c r="Q182" s="62"/>
      <c r="R182" s="62"/>
      <c r="S182" s="62"/>
      <c r="T182" s="62"/>
      <c r="U182" s="62"/>
      <c r="V182" s="63"/>
      <c r="Y182" s="56"/>
      <c r="Z182" s="21"/>
      <c r="AA182" s="57"/>
      <c r="AB182" s="57"/>
      <c r="AC182" s="57"/>
      <c r="AD182" s="57"/>
      <c r="AE182" s="57"/>
      <c r="AF182" s="57"/>
      <c r="AG182" s="57"/>
      <c r="AH182" s="57"/>
      <c r="AI182" s="57"/>
      <c r="AJ182" s="57"/>
      <c r="AK182" s="62" t="s">
        <v>234</v>
      </c>
      <c r="AL182" s="62"/>
      <c r="AM182" s="62"/>
      <c r="AN182" s="62"/>
      <c r="AO182" s="62"/>
      <c r="AP182" s="62"/>
      <c r="AQ182" s="62"/>
      <c r="AR182" s="62"/>
      <c r="AS182" s="63"/>
    </row>
    <row r="183" spans="1:46" ht="20.100000000000001" customHeight="1" x14ac:dyDescent="0.15">
      <c r="A183" s="3"/>
      <c r="B183" s="58"/>
      <c r="C183" s="59" t="s">
        <v>227</v>
      </c>
      <c r="D183" s="270"/>
      <c r="E183" s="270"/>
      <c r="F183" s="270"/>
      <c r="G183" s="270"/>
      <c r="H183" s="270"/>
      <c r="I183" s="270"/>
      <c r="J183" s="270"/>
      <c r="K183" s="270"/>
      <c r="L183" s="59" t="s">
        <v>228</v>
      </c>
      <c r="M183" s="59"/>
      <c r="N183" s="178" t="s">
        <v>8</v>
      </c>
      <c r="O183" s="177"/>
      <c r="P183" s="227"/>
      <c r="Q183" s="177" t="s">
        <v>7</v>
      </c>
      <c r="R183" s="177"/>
      <c r="S183" s="177"/>
      <c r="T183" s="178" t="s">
        <v>6</v>
      </c>
      <c r="U183" s="177"/>
      <c r="V183" s="179"/>
      <c r="Y183" s="58"/>
      <c r="Z183" s="59" t="s">
        <v>227</v>
      </c>
      <c r="AA183" s="270"/>
      <c r="AB183" s="270"/>
      <c r="AC183" s="270"/>
      <c r="AD183" s="270"/>
      <c r="AE183" s="270"/>
      <c r="AF183" s="270"/>
      <c r="AG183" s="270"/>
      <c r="AH183" s="270"/>
      <c r="AI183" s="59" t="s">
        <v>228</v>
      </c>
      <c r="AJ183" s="59"/>
      <c r="AK183" s="178" t="s">
        <v>8</v>
      </c>
      <c r="AL183" s="177"/>
      <c r="AM183" s="227"/>
      <c r="AN183" s="177" t="s">
        <v>7</v>
      </c>
      <c r="AO183" s="177"/>
      <c r="AP183" s="177"/>
      <c r="AQ183" s="178" t="s">
        <v>6</v>
      </c>
      <c r="AR183" s="177"/>
      <c r="AS183" s="179"/>
    </row>
    <row r="184" spans="1:46" ht="20.100000000000001" customHeight="1" x14ac:dyDescent="0.15">
      <c r="A184" s="3"/>
      <c r="B184" s="60"/>
      <c r="C184" s="61"/>
      <c r="D184" s="61"/>
      <c r="E184" s="61"/>
      <c r="F184" s="61"/>
      <c r="G184" s="61"/>
      <c r="H184" s="61"/>
      <c r="I184" s="61"/>
      <c r="J184" s="61"/>
      <c r="K184" s="61"/>
      <c r="L184" s="61"/>
      <c r="M184" s="61"/>
      <c r="N184" s="228" t="s">
        <v>5</v>
      </c>
      <c r="O184" s="229"/>
      <c r="P184" s="230"/>
      <c r="Q184" s="200"/>
      <c r="R184" s="201"/>
      <c r="S184" s="201"/>
      <c r="T184" s="200"/>
      <c r="U184" s="201"/>
      <c r="V184" s="208"/>
      <c r="Y184" s="60"/>
      <c r="Z184" s="61"/>
      <c r="AA184" s="61"/>
      <c r="AB184" s="61"/>
      <c r="AC184" s="61"/>
      <c r="AD184" s="61"/>
      <c r="AE184" s="61"/>
      <c r="AF184" s="61"/>
      <c r="AG184" s="61"/>
      <c r="AH184" s="61"/>
      <c r="AI184" s="61"/>
      <c r="AJ184" s="61"/>
      <c r="AK184" s="228" t="s">
        <v>5</v>
      </c>
      <c r="AL184" s="229"/>
      <c r="AM184" s="230"/>
      <c r="AN184" s="200"/>
      <c r="AO184" s="201"/>
      <c r="AP184" s="201"/>
      <c r="AQ184" s="200"/>
      <c r="AR184" s="201"/>
      <c r="AS184" s="208"/>
    </row>
    <row r="185" spans="1:46" ht="30" customHeight="1" thickBot="1" x14ac:dyDescent="0.2">
      <c r="A185" s="3"/>
      <c r="B185" s="239" t="s">
        <v>226</v>
      </c>
      <c r="C185" s="240"/>
      <c r="D185" s="240"/>
      <c r="E185" s="240"/>
      <c r="F185" s="240"/>
      <c r="G185" s="241"/>
      <c r="H185" s="188" t="s">
        <v>0</v>
      </c>
      <c r="I185" s="189"/>
      <c r="J185" s="190"/>
      <c r="K185" s="188" t="s">
        <v>48</v>
      </c>
      <c r="L185" s="189"/>
      <c r="M185" s="190"/>
      <c r="N185" s="188" t="s">
        <v>11</v>
      </c>
      <c r="O185" s="189"/>
      <c r="P185" s="190"/>
      <c r="Q185" s="170" t="s">
        <v>49</v>
      </c>
      <c r="R185" s="170"/>
      <c r="S185" s="170"/>
      <c r="T185" s="170"/>
      <c r="U185" s="170"/>
      <c r="V185" s="162"/>
      <c r="Y185" s="239" t="s">
        <v>226</v>
      </c>
      <c r="Z185" s="240"/>
      <c r="AA185" s="240"/>
      <c r="AB185" s="240"/>
      <c r="AC185" s="240"/>
      <c r="AD185" s="241"/>
      <c r="AE185" s="188" t="s">
        <v>0</v>
      </c>
      <c r="AF185" s="189"/>
      <c r="AG185" s="190"/>
      <c r="AH185" s="188" t="s">
        <v>48</v>
      </c>
      <c r="AI185" s="189"/>
      <c r="AJ185" s="190"/>
      <c r="AK185" s="188" t="s">
        <v>11</v>
      </c>
      <c r="AL185" s="189"/>
      <c r="AM185" s="190"/>
      <c r="AN185" s="170" t="s">
        <v>49</v>
      </c>
      <c r="AO185" s="170"/>
      <c r="AP185" s="170"/>
      <c r="AQ185" s="170"/>
      <c r="AR185" s="170"/>
      <c r="AS185" s="162"/>
    </row>
    <row r="186" spans="1:46" ht="20.100000000000001" customHeight="1" x14ac:dyDescent="0.15">
      <c r="A186" s="3"/>
      <c r="B186" s="237" t="s">
        <v>31</v>
      </c>
      <c r="C186" s="238"/>
      <c r="D186" s="238"/>
      <c r="E186" s="238"/>
      <c r="F186" s="238"/>
      <c r="G186" s="238"/>
      <c r="H186" s="234" t="s">
        <v>4</v>
      </c>
      <c r="I186" s="235"/>
      <c r="J186" s="236"/>
      <c r="K186" s="234" t="s">
        <v>4</v>
      </c>
      <c r="L186" s="235"/>
      <c r="M186" s="236"/>
      <c r="N186" s="234" t="s">
        <v>4</v>
      </c>
      <c r="O186" s="235"/>
      <c r="P186" s="236"/>
      <c r="Q186" s="202"/>
      <c r="R186" s="203"/>
      <c r="S186" s="203"/>
      <c r="T186" s="202"/>
      <c r="U186" s="203"/>
      <c r="V186" s="204"/>
      <c r="Y186" s="237" t="s">
        <v>31</v>
      </c>
      <c r="Z186" s="238"/>
      <c r="AA186" s="238"/>
      <c r="AB186" s="238"/>
      <c r="AC186" s="238"/>
      <c r="AD186" s="238"/>
      <c r="AE186" s="234" t="s">
        <v>4</v>
      </c>
      <c r="AF186" s="235"/>
      <c r="AG186" s="236"/>
      <c r="AH186" s="234" t="s">
        <v>4</v>
      </c>
      <c r="AI186" s="235"/>
      <c r="AJ186" s="236"/>
      <c r="AK186" s="234" t="s">
        <v>4</v>
      </c>
      <c r="AL186" s="235"/>
      <c r="AM186" s="236"/>
      <c r="AN186" s="202"/>
      <c r="AO186" s="203"/>
      <c r="AP186" s="203"/>
      <c r="AQ186" s="202"/>
      <c r="AR186" s="203"/>
      <c r="AS186" s="204"/>
    </row>
    <row r="187" spans="1:46" ht="20.100000000000001" customHeight="1" x14ac:dyDescent="0.15">
      <c r="A187" s="3"/>
      <c r="B187" s="217"/>
      <c r="C187" s="218"/>
      <c r="D187" s="218"/>
      <c r="E187" s="218"/>
      <c r="F187" s="218"/>
      <c r="G187" s="218"/>
      <c r="H187" s="191"/>
      <c r="I187" s="192"/>
      <c r="J187" s="193"/>
      <c r="K187" s="194"/>
      <c r="L187" s="195"/>
      <c r="M187" s="196"/>
      <c r="N187" s="219"/>
      <c r="O187" s="220"/>
      <c r="P187" s="221"/>
      <c r="Q187" s="197" t="str">
        <f>IF(AND(SUM(H187:M187)&gt;0,ISBLANK(N187)),"熱橋を選択",IF(OR(N187="一般部",N187="両方"),W187,""))</f>
        <v/>
      </c>
      <c r="R187" s="198"/>
      <c r="S187" s="198"/>
      <c r="T187" s="197" t="str">
        <f>IF(AND(SUM(H187:M187)&gt;0,ISBLANK(N187)),"して下さい",IF(OR(N187="熱橋部",N187="両方"),W187,""))</f>
        <v/>
      </c>
      <c r="U187" s="198"/>
      <c r="V187" s="199"/>
      <c r="W187" s="6">
        <f t="shared" ref="W187:W191" si="33">IF(ISBLANK(H187),0,ROUND(K187/H187/1000,3))</f>
        <v>0</v>
      </c>
      <c r="Y187" s="217"/>
      <c r="Z187" s="218"/>
      <c r="AA187" s="218"/>
      <c r="AB187" s="218"/>
      <c r="AC187" s="218"/>
      <c r="AD187" s="218"/>
      <c r="AE187" s="191"/>
      <c r="AF187" s="192"/>
      <c r="AG187" s="193"/>
      <c r="AH187" s="194"/>
      <c r="AI187" s="195"/>
      <c r="AJ187" s="196"/>
      <c r="AK187" s="219"/>
      <c r="AL187" s="220"/>
      <c r="AM187" s="221"/>
      <c r="AN187" s="197" t="str">
        <f>IF(AND(SUM(AE187:AH187)&gt;0,ISBLANK(AK187)),"熱橋を選択",IF(OR(AK187="一般部",AK187="両方"),AT187,""))</f>
        <v/>
      </c>
      <c r="AO187" s="198"/>
      <c r="AP187" s="198"/>
      <c r="AQ187" s="197" t="str">
        <f>IF(AND(SUM(AE187:AH187)&gt;0,ISBLANK(AK187)),"して下さい",IF(OR(AK187="熱橋部",AK187="両方"),AT187,""))</f>
        <v/>
      </c>
      <c r="AR187" s="198"/>
      <c r="AS187" s="199"/>
      <c r="AT187" s="6">
        <f t="shared" ref="AT187:AT191" si="34">IF(ISBLANK(AE187),0,ROUND(AH187/AE187/1000,3))</f>
        <v>0</v>
      </c>
    </row>
    <row r="188" spans="1:46" ht="20.100000000000001" customHeight="1" x14ac:dyDescent="0.15">
      <c r="A188" s="3"/>
      <c r="B188" s="217"/>
      <c r="C188" s="218"/>
      <c r="D188" s="218"/>
      <c r="E188" s="218"/>
      <c r="F188" s="218"/>
      <c r="G188" s="218"/>
      <c r="H188" s="191"/>
      <c r="I188" s="192"/>
      <c r="J188" s="193"/>
      <c r="K188" s="194"/>
      <c r="L188" s="195"/>
      <c r="M188" s="196"/>
      <c r="N188" s="219"/>
      <c r="O188" s="220"/>
      <c r="P188" s="221"/>
      <c r="Q188" s="197" t="str">
        <f>IF(AND(SUM(H188:M188)&gt;0,ISBLANK(N188)),"熱橋を選択",IF(OR(N188="一般部",N188="両方"),W188,""))</f>
        <v/>
      </c>
      <c r="R188" s="198"/>
      <c r="S188" s="198"/>
      <c r="T188" s="197" t="str">
        <f>IF(AND(SUM(H188:M188)&gt;0,ISBLANK(N188)),"して下さい",IF(OR(N188="熱橋部",N188="両方"),W188,""))</f>
        <v/>
      </c>
      <c r="U188" s="198"/>
      <c r="V188" s="199"/>
      <c r="W188" s="6">
        <f t="shared" si="33"/>
        <v>0</v>
      </c>
      <c r="Y188" s="217"/>
      <c r="Z188" s="218"/>
      <c r="AA188" s="218"/>
      <c r="AB188" s="218"/>
      <c r="AC188" s="218"/>
      <c r="AD188" s="218"/>
      <c r="AE188" s="191"/>
      <c r="AF188" s="192"/>
      <c r="AG188" s="193"/>
      <c r="AH188" s="194"/>
      <c r="AI188" s="195"/>
      <c r="AJ188" s="196"/>
      <c r="AK188" s="219"/>
      <c r="AL188" s="220"/>
      <c r="AM188" s="221"/>
      <c r="AN188" s="197" t="str">
        <f t="shared" ref="AN188:AN191" si="35">IF(AND(SUM(AE188:AH188)&gt;0,ISBLANK(AK188)),"熱橋を選択",IF(OR(AK188="一般部",AK188="両方"),AT188,""))</f>
        <v/>
      </c>
      <c r="AO188" s="198"/>
      <c r="AP188" s="198"/>
      <c r="AQ188" s="197" t="str">
        <f>IF(AND(SUM(AE188:AH188)&gt;0,ISBLANK(AK188)),"して下さい",IF(OR(AK188="熱橋部",AK188="両方"),AT188,""))</f>
        <v/>
      </c>
      <c r="AR188" s="198"/>
      <c r="AS188" s="199"/>
      <c r="AT188" s="6">
        <f t="shared" si="34"/>
        <v>0</v>
      </c>
    </row>
    <row r="189" spans="1:46" ht="20.100000000000001" customHeight="1" x14ac:dyDescent="0.15">
      <c r="A189" s="3"/>
      <c r="B189" s="217"/>
      <c r="C189" s="218"/>
      <c r="D189" s="218"/>
      <c r="E189" s="218"/>
      <c r="F189" s="218"/>
      <c r="G189" s="218"/>
      <c r="H189" s="191"/>
      <c r="I189" s="192"/>
      <c r="J189" s="193"/>
      <c r="K189" s="194"/>
      <c r="L189" s="195"/>
      <c r="M189" s="196"/>
      <c r="N189" s="219"/>
      <c r="O189" s="220"/>
      <c r="P189" s="221"/>
      <c r="Q189" s="197" t="str">
        <f>IF(AND(SUM(H189:M189)&gt;0,ISBLANK(N189)),"熱橋を選択",IF(OR(N189="一般部",N189="両方"),W189,""))</f>
        <v/>
      </c>
      <c r="R189" s="198"/>
      <c r="S189" s="198"/>
      <c r="T189" s="197" t="str">
        <f>IF(AND(SUM(H189:M189)&gt;0,ISBLANK(N189)),"して下さい",IF(OR(N189="熱橋部",N189="両方"),W189,""))</f>
        <v/>
      </c>
      <c r="U189" s="198"/>
      <c r="V189" s="199"/>
      <c r="W189" s="6">
        <f t="shared" si="33"/>
        <v>0</v>
      </c>
      <c r="Y189" s="217"/>
      <c r="Z189" s="218"/>
      <c r="AA189" s="218"/>
      <c r="AB189" s="218"/>
      <c r="AC189" s="218"/>
      <c r="AD189" s="218"/>
      <c r="AE189" s="191"/>
      <c r="AF189" s="192"/>
      <c r="AG189" s="193"/>
      <c r="AH189" s="194"/>
      <c r="AI189" s="195"/>
      <c r="AJ189" s="196"/>
      <c r="AK189" s="219"/>
      <c r="AL189" s="220"/>
      <c r="AM189" s="221"/>
      <c r="AN189" s="197" t="str">
        <f t="shared" si="35"/>
        <v/>
      </c>
      <c r="AO189" s="198"/>
      <c r="AP189" s="198"/>
      <c r="AQ189" s="197" t="str">
        <f>IF(AND(SUM(AE189:AH189)&gt;0,ISBLANK(AK189)),"して下さい",IF(OR(AK189="熱橋部",AK189="両方"),AT189,""))</f>
        <v/>
      </c>
      <c r="AR189" s="198"/>
      <c r="AS189" s="199"/>
      <c r="AT189" s="6">
        <f t="shared" si="34"/>
        <v>0</v>
      </c>
    </row>
    <row r="190" spans="1:46" ht="20.100000000000001" customHeight="1" x14ac:dyDescent="0.15">
      <c r="A190" s="3"/>
      <c r="B190" s="217"/>
      <c r="C190" s="218"/>
      <c r="D190" s="218"/>
      <c r="E190" s="218"/>
      <c r="F190" s="218"/>
      <c r="G190" s="218"/>
      <c r="H190" s="191"/>
      <c r="I190" s="192"/>
      <c r="J190" s="193"/>
      <c r="K190" s="194"/>
      <c r="L190" s="195"/>
      <c r="M190" s="196"/>
      <c r="N190" s="219"/>
      <c r="O190" s="220"/>
      <c r="P190" s="221"/>
      <c r="Q190" s="197" t="str">
        <f>IF(AND(SUM(H190:M190)&gt;0,ISBLANK(N190)),"熱橋を選択",IF(OR(N190="一般部",N190="両方"),W190,""))</f>
        <v/>
      </c>
      <c r="R190" s="198"/>
      <c r="S190" s="198"/>
      <c r="T190" s="197" t="str">
        <f>IF(AND(SUM(H190:M190)&gt;0,ISBLANK(N190)),"して下さい",IF(OR(N190="熱橋部",N190="両方"),W190,""))</f>
        <v/>
      </c>
      <c r="U190" s="198"/>
      <c r="V190" s="199"/>
      <c r="W190" s="6">
        <f t="shared" si="33"/>
        <v>0</v>
      </c>
      <c r="Y190" s="217"/>
      <c r="Z190" s="218"/>
      <c r="AA190" s="218"/>
      <c r="AB190" s="218"/>
      <c r="AC190" s="218"/>
      <c r="AD190" s="218"/>
      <c r="AE190" s="191"/>
      <c r="AF190" s="192"/>
      <c r="AG190" s="193"/>
      <c r="AH190" s="194"/>
      <c r="AI190" s="195"/>
      <c r="AJ190" s="196"/>
      <c r="AK190" s="219"/>
      <c r="AL190" s="220"/>
      <c r="AM190" s="221"/>
      <c r="AN190" s="197" t="str">
        <f t="shared" si="35"/>
        <v/>
      </c>
      <c r="AO190" s="198"/>
      <c r="AP190" s="198"/>
      <c r="AQ190" s="197" t="str">
        <f>IF(AND(SUM(AE190:AH190)&gt;0,ISBLANK(AK190)),"して下さい",IF(OR(AK190="熱橋部",AK190="両方"),AT190,""))</f>
        <v/>
      </c>
      <c r="AR190" s="198"/>
      <c r="AS190" s="199"/>
      <c r="AT190" s="6">
        <f t="shared" si="34"/>
        <v>0</v>
      </c>
    </row>
    <row r="191" spans="1:46" ht="20.100000000000001" customHeight="1" x14ac:dyDescent="0.15">
      <c r="A191" s="3"/>
      <c r="B191" s="247"/>
      <c r="C191" s="248"/>
      <c r="D191" s="248"/>
      <c r="E191" s="248"/>
      <c r="F191" s="248"/>
      <c r="G191" s="249"/>
      <c r="H191" s="191"/>
      <c r="I191" s="192"/>
      <c r="J191" s="193"/>
      <c r="K191" s="194"/>
      <c r="L191" s="195"/>
      <c r="M191" s="196"/>
      <c r="N191" s="219"/>
      <c r="O191" s="220"/>
      <c r="P191" s="221"/>
      <c r="Q191" s="197" t="str">
        <f>IF(AND(SUM(H191:M191)&gt;0,ISBLANK(N191)),"熱橋を選択",IF(OR(N191="一般部",N191="両方"),W191,""))</f>
        <v/>
      </c>
      <c r="R191" s="198"/>
      <c r="S191" s="198"/>
      <c r="T191" s="197" t="str">
        <f>IF(AND(SUM(H191:M191)&gt;0,ISBLANK(N191)),"して下さい",IF(OR(N191="熱橋部",N191="両方"),W191,""))</f>
        <v/>
      </c>
      <c r="U191" s="198"/>
      <c r="V191" s="199"/>
      <c r="W191" s="6">
        <f t="shared" si="33"/>
        <v>0</v>
      </c>
      <c r="Y191" s="247"/>
      <c r="Z191" s="248"/>
      <c r="AA191" s="248"/>
      <c r="AB191" s="248"/>
      <c r="AC191" s="248"/>
      <c r="AD191" s="249"/>
      <c r="AE191" s="191"/>
      <c r="AF191" s="192"/>
      <c r="AG191" s="193"/>
      <c r="AH191" s="194"/>
      <c r="AI191" s="195"/>
      <c r="AJ191" s="196"/>
      <c r="AK191" s="219"/>
      <c r="AL191" s="220"/>
      <c r="AM191" s="221"/>
      <c r="AN191" s="197" t="str">
        <f t="shared" si="35"/>
        <v/>
      </c>
      <c r="AO191" s="198"/>
      <c r="AP191" s="198"/>
      <c r="AQ191" s="197" t="str">
        <f>IF(AND(SUM(AE191:AH191)&gt;0,ISBLANK(AK191)),"して下さい",IF(OR(AK191="熱橋部",AK191="両方"),AT191,""))</f>
        <v/>
      </c>
      <c r="AR191" s="198"/>
      <c r="AS191" s="199"/>
      <c r="AT191" s="6">
        <f t="shared" si="34"/>
        <v>0</v>
      </c>
    </row>
    <row r="192" spans="1:46" ht="20.100000000000001" customHeight="1" x14ac:dyDescent="0.15">
      <c r="A192" s="3"/>
      <c r="B192" s="214" t="s">
        <v>32</v>
      </c>
      <c r="C192" s="215"/>
      <c r="D192" s="215"/>
      <c r="E192" s="215"/>
      <c r="F192" s="215"/>
      <c r="G192" s="216"/>
      <c r="H192" s="244" t="s">
        <v>4</v>
      </c>
      <c r="I192" s="245"/>
      <c r="J192" s="246"/>
      <c r="K192" s="244" t="s">
        <v>4</v>
      </c>
      <c r="L192" s="245"/>
      <c r="M192" s="246"/>
      <c r="N192" s="244" t="s">
        <v>4</v>
      </c>
      <c r="O192" s="245"/>
      <c r="P192" s="246"/>
      <c r="Q192" s="180"/>
      <c r="R192" s="181"/>
      <c r="S192" s="181"/>
      <c r="T192" s="180"/>
      <c r="U192" s="181"/>
      <c r="V192" s="182"/>
      <c r="Y192" s="214" t="s">
        <v>32</v>
      </c>
      <c r="Z192" s="215"/>
      <c r="AA192" s="215"/>
      <c r="AB192" s="215"/>
      <c r="AC192" s="215"/>
      <c r="AD192" s="216"/>
      <c r="AE192" s="244" t="s">
        <v>4</v>
      </c>
      <c r="AF192" s="245"/>
      <c r="AG192" s="246"/>
      <c r="AH192" s="244" t="s">
        <v>4</v>
      </c>
      <c r="AI192" s="245"/>
      <c r="AJ192" s="246"/>
      <c r="AK192" s="244" t="s">
        <v>4</v>
      </c>
      <c r="AL192" s="245"/>
      <c r="AM192" s="246"/>
      <c r="AN192" s="180"/>
      <c r="AO192" s="181"/>
      <c r="AP192" s="181"/>
      <c r="AQ192" s="180"/>
      <c r="AR192" s="181"/>
      <c r="AS192" s="182"/>
    </row>
    <row r="193" spans="1:46" ht="20.100000000000001" customHeight="1" x14ac:dyDescent="0.15">
      <c r="A193" s="3"/>
      <c r="B193" s="212" t="s">
        <v>3</v>
      </c>
      <c r="C193" s="213"/>
      <c r="D193" s="213"/>
      <c r="E193" s="213"/>
      <c r="F193" s="213"/>
      <c r="G193" s="213"/>
      <c r="H193" s="213"/>
      <c r="I193" s="213"/>
      <c r="J193" s="213"/>
      <c r="K193" s="213"/>
      <c r="L193" s="48"/>
      <c r="M193" s="48"/>
      <c r="N193" s="48"/>
      <c r="O193" s="48"/>
      <c r="P193" s="7"/>
      <c r="Q193" s="183">
        <f>SUM(Q186:S192)</f>
        <v>0</v>
      </c>
      <c r="R193" s="184"/>
      <c r="S193" s="184"/>
      <c r="T193" s="183">
        <f>SUM(T186:V192)</f>
        <v>0</v>
      </c>
      <c r="U193" s="184"/>
      <c r="V193" s="185"/>
      <c r="Y193" s="212" t="s">
        <v>3</v>
      </c>
      <c r="Z193" s="213"/>
      <c r="AA193" s="213"/>
      <c r="AB193" s="213"/>
      <c r="AC193" s="213"/>
      <c r="AD193" s="213"/>
      <c r="AE193" s="213"/>
      <c r="AF193" s="213"/>
      <c r="AG193" s="213"/>
      <c r="AH193" s="213"/>
      <c r="AI193" s="48"/>
      <c r="AJ193" s="48"/>
      <c r="AK193" s="48"/>
      <c r="AL193" s="48"/>
      <c r="AM193" s="7"/>
      <c r="AN193" s="183">
        <f>SUM(AN186:AP192)</f>
        <v>0</v>
      </c>
      <c r="AO193" s="184"/>
      <c r="AP193" s="184"/>
      <c r="AQ193" s="183">
        <f>SUM(AQ186:AS192)</f>
        <v>0</v>
      </c>
      <c r="AR193" s="184"/>
      <c r="AS193" s="185"/>
    </row>
    <row r="194" spans="1:46" ht="20.100000000000001" customHeight="1" x14ac:dyDescent="0.15">
      <c r="A194" s="3"/>
      <c r="B194" s="212" t="s">
        <v>2</v>
      </c>
      <c r="C194" s="213"/>
      <c r="D194" s="213"/>
      <c r="E194" s="213"/>
      <c r="F194" s="213"/>
      <c r="G194" s="213"/>
      <c r="H194" s="213"/>
      <c r="I194" s="213"/>
      <c r="J194" s="213"/>
      <c r="K194" s="213"/>
      <c r="L194" s="48"/>
      <c r="M194" s="48"/>
      <c r="N194" s="48"/>
      <c r="O194" s="48"/>
      <c r="P194" s="7"/>
      <c r="Q194" s="183">
        <f>IF(SUM(Q187:S191)=0,0,ROUND(1/Q193,3))</f>
        <v>0</v>
      </c>
      <c r="R194" s="184"/>
      <c r="S194" s="184"/>
      <c r="T194" s="183">
        <f>IF(SUM(T187:V191)=0,0,ROUND(1/T193,3))</f>
        <v>0</v>
      </c>
      <c r="U194" s="184"/>
      <c r="V194" s="185"/>
      <c r="Y194" s="212" t="s">
        <v>2</v>
      </c>
      <c r="Z194" s="213"/>
      <c r="AA194" s="213"/>
      <c r="AB194" s="213"/>
      <c r="AC194" s="213"/>
      <c r="AD194" s="213"/>
      <c r="AE194" s="213"/>
      <c r="AF194" s="213"/>
      <c r="AG194" s="213"/>
      <c r="AH194" s="213"/>
      <c r="AI194" s="48"/>
      <c r="AJ194" s="48"/>
      <c r="AK194" s="48"/>
      <c r="AL194" s="48"/>
      <c r="AM194" s="7"/>
      <c r="AN194" s="183">
        <f>IF(SUM(AN187:AP191)=0,0,ROUND(1/AN193,3))</f>
        <v>0</v>
      </c>
      <c r="AO194" s="184"/>
      <c r="AP194" s="184"/>
      <c r="AQ194" s="183">
        <f>IF(SUM(AQ187:AS191)=0,0,ROUND(1/AQ193,3))</f>
        <v>0</v>
      </c>
      <c r="AR194" s="184"/>
      <c r="AS194" s="185"/>
    </row>
    <row r="195" spans="1:46" ht="20.100000000000001" customHeight="1" thickBot="1" x14ac:dyDescent="0.2">
      <c r="A195" s="3"/>
      <c r="B195" s="222" t="s">
        <v>1</v>
      </c>
      <c r="C195" s="223"/>
      <c r="D195" s="223"/>
      <c r="E195" s="223"/>
      <c r="F195" s="223"/>
      <c r="G195" s="223"/>
      <c r="H195" s="223"/>
      <c r="I195" s="223"/>
      <c r="J195" s="223"/>
      <c r="K195" s="223"/>
      <c r="L195" s="49"/>
      <c r="M195" s="49"/>
      <c r="N195" s="49"/>
      <c r="O195" s="49"/>
      <c r="P195" s="8"/>
      <c r="Q195" s="209">
        <f>IF(SUM(Q187:V191)=0,0,ROUND(Q184*Q194+T184*T194,3))</f>
        <v>0</v>
      </c>
      <c r="R195" s="210"/>
      <c r="S195" s="210"/>
      <c r="T195" s="210"/>
      <c r="U195" s="210"/>
      <c r="V195" s="211"/>
      <c r="Y195" s="222" t="s">
        <v>1</v>
      </c>
      <c r="Z195" s="223"/>
      <c r="AA195" s="223"/>
      <c r="AB195" s="223"/>
      <c r="AC195" s="223"/>
      <c r="AD195" s="223"/>
      <c r="AE195" s="223"/>
      <c r="AF195" s="223"/>
      <c r="AG195" s="223"/>
      <c r="AH195" s="223"/>
      <c r="AI195" s="49"/>
      <c r="AJ195" s="49"/>
      <c r="AK195" s="49"/>
      <c r="AL195" s="49"/>
      <c r="AM195" s="8"/>
      <c r="AN195" s="209">
        <f>IF(SUM(AN187:AS191)=0,0,ROUND(AN184*AN194+AQ184*AQ194,3))</f>
        <v>0</v>
      </c>
      <c r="AO195" s="210"/>
      <c r="AP195" s="210"/>
      <c r="AQ195" s="210"/>
      <c r="AR195" s="210"/>
      <c r="AS195" s="211"/>
    </row>
    <row r="196" spans="1:46" ht="20.100000000000001" customHeight="1" x14ac:dyDescent="0.15"/>
    <row r="197" spans="1:46" ht="20.100000000000001" customHeight="1" thickBot="1" x14ac:dyDescent="0.2">
      <c r="A197" s="3"/>
      <c r="B197" s="3"/>
      <c r="C197" s="3"/>
      <c r="D197" s="3"/>
      <c r="E197" s="3"/>
      <c r="F197" s="3"/>
      <c r="G197" s="3"/>
      <c r="H197" s="3"/>
      <c r="I197" s="3"/>
      <c r="J197" s="3"/>
      <c r="K197" s="3"/>
      <c r="L197" s="3"/>
      <c r="M197" s="3"/>
      <c r="N197" s="3"/>
      <c r="O197" s="3"/>
      <c r="P197" s="3"/>
      <c r="Q197" s="3"/>
      <c r="R197" s="3"/>
      <c r="S197" s="3"/>
      <c r="T197" s="3"/>
      <c r="U197" s="3"/>
      <c r="V197" s="3"/>
      <c r="Y197" s="3"/>
      <c r="Z197" s="3"/>
      <c r="AA197" s="3"/>
      <c r="AB197" s="3"/>
      <c r="AC197" s="3"/>
      <c r="AD197" s="3"/>
      <c r="AE197" s="3"/>
      <c r="AF197" s="3"/>
      <c r="AG197" s="3"/>
      <c r="AH197" s="3"/>
      <c r="AI197" s="3"/>
      <c r="AJ197" s="3"/>
      <c r="AK197" s="3"/>
      <c r="AL197" s="3"/>
      <c r="AM197" s="3"/>
      <c r="AN197" s="3"/>
      <c r="AO197" s="3"/>
      <c r="AP197" s="3"/>
      <c r="AQ197" s="3"/>
      <c r="AR197" s="3"/>
      <c r="AS197" s="3"/>
    </row>
    <row r="198" spans="1:46" ht="20.100000000000001" customHeight="1" x14ac:dyDescent="0.15">
      <c r="A198" s="3"/>
      <c r="B198" s="56"/>
      <c r="C198" s="21"/>
      <c r="D198" s="57"/>
      <c r="E198" s="57"/>
      <c r="F198" s="57"/>
      <c r="G198" s="57"/>
      <c r="H198" s="57"/>
      <c r="I198" s="57"/>
      <c r="J198" s="57"/>
      <c r="K198" s="57"/>
      <c r="L198" s="57"/>
      <c r="M198" s="57"/>
      <c r="N198" s="62" t="s">
        <v>234</v>
      </c>
      <c r="O198" s="62"/>
      <c r="P198" s="62"/>
      <c r="Q198" s="62"/>
      <c r="R198" s="62"/>
      <c r="S198" s="62"/>
      <c r="T198" s="62"/>
      <c r="U198" s="62"/>
      <c r="V198" s="63"/>
      <c r="Y198" s="56"/>
      <c r="Z198" s="21"/>
      <c r="AA198" s="57"/>
      <c r="AB198" s="57"/>
      <c r="AC198" s="57"/>
      <c r="AD198" s="57"/>
      <c r="AE198" s="57"/>
      <c r="AF198" s="57"/>
      <c r="AG198" s="57"/>
      <c r="AH198" s="57"/>
      <c r="AI198" s="57"/>
      <c r="AJ198" s="57"/>
      <c r="AK198" s="62" t="s">
        <v>234</v>
      </c>
      <c r="AL198" s="62"/>
      <c r="AM198" s="62"/>
      <c r="AN198" s="62"/>
      <c r="AO198" s="62"/>
      <c r="AP198" s="62"/>
      <c r="AQ198" s="62"/>
      <c r="AR198" s="62"/>
      <c r="AS198" s="63"/>
    </row>
    <row r="199" spans="1:46" ht="20.100000000000001" customHeight="1" x14ac:dyDescent="0.15">
      <c r="A199" s="3"/>
      <c r="B199" s="58"/>
      <c r="C199" s="59" t="s">
        <v>227</v>
      </c>
      <c r="D199" s="270"/>
      <c r="E199" s="270"/>
      <c r="F199" s="270"/>
      <c r="G199" s="270"/>
      <c r="H199" s="270"/>
      <c r="I199" s="270"/>
      <c r="J199" s="270"/>
      <c r="K199" s="270"/>
      <c r="L199" s="59" t="s">
        <v>228</v>
      </c>
      <c r="M199" s="59"/>
      <c r="N199" s="178" t="s">
        <v>8</v>
      </c>
      <c r="O199" s="177"/>
      <c r="P199" s="227"/>
      <c r="Q199" s="177" t="s">
        <v>7</v>
      </c>
      <c r="R199" s="177"/>
      <c r="S199" s="177"/>
      <c r="T199" s="178" t="s">
        <v>6</v>
      </c>
      <c r="U199" s="177"/>
      <c r="V199" s="179"/>
      <c r="Y199" s="58"/>
      <c r="Z199" s="59" t="s">
        <v>227</v>
      </c>
      <c r="AA199" s="270"/>
      <c r="AB199" s="270"/>
      <c r="AC199" s="270"/>
      <c r="AD199" s="270"/>
      <c r="AE199" s="270"/>
      <c r="AF199" s="270"/>
      <c r="AG199" s="270"/>
      <c r="AH199" s="270"/>
      <c r="AI199" s="59" t="s">
        <v>228</v>
      </c>
      <c r="AJ199" s="59"/>
      <c r="AK199" s="178" t="s">
        <v>8</v>
      </c>
      <c r="AL199" s="177"/>
      <c r="AM199" s="227"/>
      <c r="AN199" s="177" t="s">
        <v>7</v>
      </c>
      <c r="AO199" s="177"/>
      <c r="AP199" s="177"/>
      <c r="AQ199" s="178" t="s">
        <v>6</v>
      </c>
      <c r="AR199" s="177"/>
      <c r="AS199" s="179"/>
    </row>
    <row r="200" spans="1:46" ht="20.100000000000001" customHeight="1" x14ac:dyDescent="0.15">
      <c r="A200" s="3"/>
      <c r="B200" s="60"/>
      <c r="C200" s="61"/>
      <c r="D200" s="61"/>
      <c r="E200" s="61"/>
      <c r="F200" s="61"/>
      <c r="G200" s="61"/>
      <c r="H200" s="61"/>
      <c r="I200" s="61"/>
      <c r="J200" s="61"/>
      <c r="K200" s="61"/>
      <c r="L200" s="61"/>
      <c r="M200" s="61"/>
      <c r="N200" s="228" t="s">
        <v>5</v>
      </c>
      <c r="O200" s="229"/>
      <c r="P200" s="230"/>
      <c r="Q200" s="200"/>
      <c r="R200" s="201"/>
      <c r="S200" s="201"/>
      <c r="T200" s="200"/>
      <c r="U200" s="201"/>
      <c r="V200" s="208"/>
      <c r="Y200" s="60"/>
      <c r="Z200" s="61"/>
      <c r="AA200" s="61"/>
      <c r="AB200" s="61"/>
      <c r="AC200" s="61"/>
      <c r="AD200" s="61"/>
      <c r="AE200" s="61"/>
      <c r="AF200" s="61"/>
      <c r="AG200" s="61"/>
      <c r="AH200" s="61"/>
      <c r="AI200" s="61"/>
      <c r="AJ200" s="61"/>
      <c r="AK200" s="228" t="s">
        <v>5</v>
      </c>
      <c r="AL200" s="229"/>
      <c r="AM200" s="230"/>
      <c r="AN200" s="200"/>
      <c r="AO200" s="201"/>
      <c r="AP200" s="201"/>
      <c r="AQ200" s="200"/>
      <c r="AR200" s="201"/>
      <c r="AS200" s="208"/>
    </row>
    <row r="201" spans="1:46" ht="30" customHeight="1" thickBot="1" x14ac:dyDescent="0.2">
      <c r="A201" s="3"/>
      <c r="B201" s="239" t="s">
        <v>226</v>
      </c>
      <c r="C201" s="240"/>
      <c r="D201" s="240"/>
      <c r="E201" s="240"/>
      <c r="F201" s="240"/>
      <c r="G201" s="241"/>
      <c r="H201" s="188" t="s">
        <v>0</v>
      </c>
      <c r="I201" s="189"/>
      <c r="J201" s="190"/>
      <c r="K201" s="188" t="s">
        <v>48</v>
      </c>
      <c r="L201" s="189"/>
      <c r="M201" s="190"/>
      <c r="N201" s="188" t="s">
        <v>11</v>
      </c>
      <c r="O201" s="189"/>
      <c r="P201" s="190"/>
      <c r="Q201" s="170" t="s">
        <v>49</v>
      </c>
      <c r="R201" s="170"/>
      <c r="S201" s="170"/>
      <c r="T201" s="170"/>
      <c r="U201" s="170"/>
      <c r="V201" s="162"/>
      <c r="Y201" s="239" t="s">
        <v>226</v>
      </c>
      <c r="Z201" s="240"/>
      <c r="AA201" s="240"/>
      <c r="AB201" s="240"/>
      <c r="AC201" s="240"/>
      <c r="AD201" s="241"/>
      <c r="AE201" s="188" t="s">
        <v>0</v>
      </c>
      <c r="AF201" s="189"/>
      <c r="AG201" s="190"/>
      <c r="AH201" s="188" t="s">
        <v>48</v>
      </c>
      <c r="AI201" s="189"/>
      <c r="AJ201" s="190"/>
      <c r="AK201" s="188" t="s">
        <v>11</v>
      </c>
      <c r="AL201" s="189"/>
      <c r="AM201" s="190"/>
      <c r="AN201" s="170" t="s">
        <v>49</v>
      </c>
      <c r="AO201" s="170"/>
      <c r="AP201" s="170"/>
      <c r="AQ201" s="170"/>
      <c r="AR201" s="170"/>
      <c r="AS201" s="162"/>
    </row>
    <row r="202" spans="1:46" ht="20.100000000000001" customHeight="1" x14ac:dyDescent="0.15">
      <c r="A202" s="3"/>
      <c r="B202" s="237" t="s">
        <v>31</v>
      </c>
      <c r="C202" s="238"/>
      <c r="D202" s="238"/>
      <c r="E202" s="238"/>
      <c r="F202" s="238"/>
      <c r="G202" s="238"/>
      <c r="H202" s="234" t="s">
        <v>4</v>
      </c>
      <c r="I202" s="235"/>
      <c r="J202" s="236"/>
      <c r="K202" s="234" t="s">
        <v>4</v>
      </c>
      <c r="L202" s="235"/>
      <c r="M202" s="236"/>
      <c r="N202" s="234" t="s">
        <v>4</v>
      </c>
      <c r="O202" s="235"/>
      <c r="P202" s="236"/>
      <c r="Q202" s="202"/>
      <c r="R202" s="203"/>
      <c r="S202" s="203"/>
      <c r="T202" s="202"/>
      <c r="U202" s="203"/>
      <c r="V202" s="204"/>
      <c r="Y202" s="237" t="s">
        <v>31</v>
      </c>
      <c r="Z202" s="238"/>
      <c r="AA202" s="238"/>
      <c r="AB202" s="238"/>
      <c r="AC202" s="238"/>
      <c r="AD202" s="238"/>
      <c r="AE202" s="234" t="s">
        <v>4</v>
      </c>
      <c r="AF202" s="235"/>
      <c r="AG202" s="236"/>
      <c r="AH202" s="234" t="s">
        <v>4</v>
      </c>
      <c r="AI202" s="235"/>
      <c r="AJ202" s="236"/>
      <c r="AK202" s="234" t="s">
        <v>4</v>
      </c>
      <c r="AL202" s="235"/>
      <c r="AM202" s="236"/>
      <c r="AN202" s="202"/>
      <c r="AO202" s="203"/>
      <c r="AP202" s="203"/>
      <c r="AQ202" s="202"/>
      <c r="AR202" s="203"/>
      <c r="AS202" s="204"/>
    </row>
    <row r="203" spans="1:46" ht="20.100000000000001" customHeight="1" x14ac:dyDescent="0.15">
      <c r="A203" s="3"/>
      <c r="B203" s="217"/>
      <c r="C203" s="218"/>
      <c r="D203" s="218"/>
      <c r="E203" s="218"/>
      <c r="F203" s="218"/>
      <c r="G203" s="218"/>
      <c r="H203" s="191"/>
      <c r="I203" s="192"/>
      <c r="J203" s="193"/>
      <c r="K203" s="194"/>
      <c r="L203" s="195"/>
      <c r="M203" s="196"/>
      <c r="N203" s="219"/>
      <c r="O203" s="220"/>
      <c r="P203" s="221"/>
      <c r="Q203" s="197" t="str">
        <f>IF(AND(SUM(H203:M203)&gt;0,ISBLANK(N203)),"熱橋を選択",IF(OR(N203="一般部",N203="両方"),W203,""))</f>
        <v/>
      </c>
      <c r="R203" s="198"/>
      <c r="S203" s="198"/>
      <c r="T203" s="197" t="str">
        <f>IF(AND(SUM(H203:M203)&gt;0,ISBLANK(N203)),"して下さい",IF(OR(N203="熱橋部",N203="両方"),W203,""))</f>
        <v/>
      </c>
      <c r="U203" s="198"/>
      <c r="V203" s="199"/>
      <c r="W203" s="6">
        <f t="shared" ref="W203:W207" si="36">IF(ISBLANK(H203),0,ROUND(K203/H203/1000,3))</f>
        <v>0</v>
      </c>
      <c r="Y203" s="217"/>
      <c r="Z203" s="218"/>
      <c r="AA203" s="218"/>
      <c r="AB203" s="218"/>
      <c r="AC203" s="218"/>
      <c r="AD203" s="218"/>
      <c r="AE203" s="191"/>
      <c r="AF203" s="192"/>
      <c r="AG203" s="193"/>
      <c r="AH203" s="194"/>
      <c r="AI203" s="195"/>
      <c r="AJ203" s="196"/>
      <c r="AK203" s="219"/>
      <c r="AL203" s="220"/>
      <c r="AM203" s="221"/>
      <c r="AN203" s="197" t="str">
        <f>IF(AND(SUM(AE203:AH203)&gt;0,ISBLANK(AK203)),"熱橋を選択",IF(OR(AK203="一般部",AK203="両方"),AT203,""))</f>
        <v/>
      </c>
      <c r="AO203" s="198"/>
      <c r="AP203" s="198"/>
      <c r="AQ203" s="197" t="str">
        <f>IF(AND(SUM(AE203:AH203)&gt;0,ISBLANK(AK203)),"して下さい",IF(OR(AK203="熱橋部",AK203="両方"),AT203,""))</f>
        <v/>
      </c>
      <c r="AR203" s="198"/>
      <c r="AS203" s="199"/>
      <c r="AT203" s="6">
        <f t="shared" ref="AT203:AT207" si="37">IF(ISBLANK(AE203),0,ROUND(AH203/AE203/1000,3))</f>
        <v>0</v>
      </c>
    </row>
    <row r="204" spans="1:46" ht="20.100000000000001" customHeight="1" x14ac:dyDescent="0.15">
      <c r="A204" s="3"/>
      <c r="B204" s="217"/>
      <c r="C204" s="218"/>
      <c r="D204" s="218"/>
      <c r="E204" s="218"/>
      <c r="F204" s="218"/>
      <c r="G204" s="218"/>
      <c r="H204" s="191"/>
      <c r="I204" s="192"/>
      <c r="J204" s="193"/>
      <c r="K204" s="194"/>
      <c r="L204" s="195"/>
      <c r="M204" s="196"/>
      <c r="N204" s="219"/>
      <c r="O204" s="220"/>
      <c r="P204" s="221"/>
      <c r="Q204" s="197" t="str">
        <f>IF(AND(SUM(H204:M204)&gt;0,ISBLANK(N204)),"熱橋を選択",IF(OR(N204="一般部",N204="両方"),W204,""))</f>
        <v/>
      </c>
      <c r="R204" s="198"/>
      <c r="S204" s="198"/>
      <c r="T204" s="197" t="str">
        <f>IF(AND(SUM(H204:M204)&gt;0,ISBLANK(N204)),"して下さい",IF(OR(N204="熱橋部",N204="両方"),W204,""))</f>
        <v/>
      </c>
      <c r="U204" s="198"/>
      <c r="V204" s="199"/>
      <c r="W204" s="6">
        <f t="shared" si="36"/>
        <v>0</v>
      </c>
      <c r="Y204" s="217"/>
      <c r="Z204" s="218"/>
      <c r="AA204" s="218"/>
      <c r="AB204" s="218"/>
      <c r="AC204" s="218"/>
      <c r="AD204" s="218"/>
      <c r="AE204" s="191"/>
      <c r="AF204" s="192"/>
      <c r="AG204" s="193"/>
      <c r="AH204" s="194"/>
      <c r="AI204" s="195"/>
      <c r="AJ204" s="196"/>
      <c r="AK204" s="219"/>
      <c r="AL204" s="220"/>
      <c r="AM204" s="221"/>
      <c r="AN204" s="197" t="str">
        <f t="shared" ref="AN204:AN207" si="38">IF(AND(SUM(AE204:AH204)&gt;0,ISBLANK(AK204)),"熱橋を選択",IF(OR(AK204="一般部",AK204="両方"),AT204,""))</f>
        <v/>
      </c>
      <c r="AO204" s="198"/>
      <c r="AP204" s="198"/>
      <c r="AQ204" s="197" t="str">
        <f>IF(AND(SUM(AE204:AH204)&gt;0,ISBLANK(AK204)),"して下さい",IF(OR(AK204="熱橋部",AK204="両方"),AT204,""))</f>
        <v/>
      </c>
      <c r="AR204" s="198"/>
      <c r="AS204" s="199"/>
      <c r="AT204" s="6">
        <f t="shared" si="37"/>
        <v>0</v>
      </c>
    </row>
    <row r="205" spans="1:46" ht="20.100000000000001" customHeight="1" x14ac:dyDescent="0.15">
      <c r="A205" s="3"/>
      <c r="B205" s="217"/>
      <c r="C205" s="218"/>
      <c r="D205" s="218"/>
      <c r="E205" s="218"/>
      <c r="F205" s="218"/>
      <c r="G205" s="218"/>
      <c r="H205" s="191"/>
      <c r="I205" s="192"/>
      <c r="J205" s="193"/>
      <c r="K205" s="194"/>
      <c r="L205" s="195"/>
      <c r="M205" s="196"/>
      <c r="N205" s="219"/>
      <c r="O205" s="220"/>
      <c r="P205" s="221"/>
      <c r="Q205" s="197" t="str">
        <f>IF(AND(SUM(H205:M205)&gt;0,ISBLANK(N205)),"熱橋を選択",IF(OR(N205="一般部",N205="両方"),W205,""))</f>
        <v/>
      </c>
      <c r="R205" s="198"/>
      <c r="S205" s="198"/>
      <c r="T205" s="197" t="str">
        <f>IF(AND(SUM(H205:M205)&gt;0,ISBLANK(N205)),"して下さい",IF(OR(N205="熱橋部",N205="両方"),W205,""))</f>
        <v/>
      </c>
      <c r="U205" s="198"/>
      <c r="V205" s="199"/>
      <c r="W205" s="6">
        <f t="shared" si="36"/>
        <v>0</v>
      </c>
      <c r="Y205" s="217"/>
      <c r="Z205" s="218"/>
      <c r="AA205" s="218"/>
      <c r="AB205" s="218"/>
      <c r="AC205" s="218"/>
      <c r="AD205" s="218"/>
      <c r="AE205" s="191"/>
      <c r="AF205" s="192"/>
      <c r="AG205" s="193"/>
      <c r="AH205" s="194"/>
      <c r="AI205" s="195"/>
      <c r="AJ205" s="196"/>
      <c r="AK205" s="219"/>
      <c r="AL205" s="220"/>
      <c r="AM205" s="221"/>
      <c r="AN205" s="197" t="str">
        <f t="shared" si="38"/>
        <v/>
      </c>
      <c r="AO205" s="198"/>
      <c r="AP205" s="198"/>
      <c r="AQ205" s="197" t="str">
        <f>IF(AND(SUM(AE205:AH205)&gt;0,ISBLANK(AK205)),"して下さい",IF(OR(AK205="熱橋部",AK205="両方"),AT205,""))</f>
        <v/>
      </c>
      <c r="AR205" s="198"/>
      <c r="AS205" s="199"/>
      <c r="AT205" s="6">
        <f t="shared" si="37"/>
        <v>0</v>
      </c>
    </row>
    <row r="206" spans="1:46" ht="20.100000000000001" customHeight="1" x14ac:dyDescent="0.15">
      <c r="A206" s="3"/>
      <c r="B206" s="217"/>
      <c r="C206" s="218"/>
      <c r="D206" s="218"/>
      <c r="E206" s="218"/>
      <c r="F206" s="218"/>
      <c r="G206" s="218"/>
      <c r="H206" s="191"/>
      <c r="I206" s="192"/>
      <c r="J206" s="193"/>
      <c r="K206" s="194"/>
      <c r="L206" s="195"/>
      <c r="M206" s="196"/>
      <c r="N206" s="219"/>
      <c r="O206" s="220"/>
      <c r="P206" s="221"/>
      <c r="Q206" s="197" t="str">
        <f>IF(AND(SUM(H206:M206)&gt;0,ISBLANK(N206)),"熱橋を選択",IF(OR(N206="一般部",N206="両方"),W206,""))</f>
        <v/>
      </c>
      <c r="R206" s="198"/>
      <c r="S206" s="198"/>
      <c r="T206" s="197" t="str">
        <f>IF(AND(SUM(H206:M206)&gt;0,ISBLANK(N206)),"して下さい",IF(OR(N206="熱橋部",N206="両方"),W206,""))</f>
        <v/>
      </c>
      <c r="U206" s="198"/>
      <c r="V206" s="199"/>
      <c r="W206" s="6">
        <f t="shared" si="36"/>
        <v>0</v>
      </c>
      <c r="Y206" s="217"/>
      <c r="Z206" s="218"/>
      <c r="AA206" s="218"/>
      <c r="AB206" s="218"/>
      <c r="AC206" s="218"/>
      <c r="AD206" s="218"/>
      <c r="AE206" s="191"/>
      <c r="AF206" s="192"/>
      <c r="AG206" s="193"/>
      <c r="AH206" s="194"/>
      <c r="AI206" s="195"/>
      <c r="AJ206" s="196"/>
      <c r="AK206" s="219"/>
      <c r="AL206" s="220"/>
      <c r="AM206" s="221"/>
      <c r="AN206" s="197" t="str">
        <f t="shared" si="38"/>
        <v/>
      </c>
      <c r="AO206" s="198"/>
      <c r="AP206" s="198"/>
      <c r="AQ206" s="197" t="str">
        <f>IF(AND(SUM(AE206:AH206)&gt;0,ISBLANK(AK206)),"して下さい",IF(OR(AK206="熱橋部",AK206="両方"),AT206,""))</f>
        <v/>
      </c>
      <c r="AR206" s="198"/>
      <c r="AS206" s="199"/>
      <c r="AT206" s="6">
        <f t="shared" si="37"/>
        <v>0</v>
      </c>
    </row>
    <row r="207" spans="1:46" ht="20.100000000000001" customHeight="1" x14ac:dyDescent="0.15">
      <c r="A207" s="3"/>
      <c r="B207" s="247"/>
      <c r="C207" s="248"/>
      <c r="D207" s="248"/>
      <c r="E207" s="248"/>
      <c r="F207" s="248"/>
      <c r="G207" s="249"/>
      <c r="H207" s="191"/>
      <c r="I207" s="192"/>
      <c r="J207" s="193"/>
      <c r="K207" s="194"/>
      <c r="L207" s="195"/>
      <c r="M207" s="196"/>
      <c r="N207" s="219"/>
      <c r="O207" s="220"/>
      <c r="P207" s="221"/>
      <c r="Q207" s="197" t="str">
        <f>IF(AND(SUM(H207:M207)&gt;0,ISBLANK(N207)),"熱橋を選択",IF(OR(N207="一般部",N207="両方"),W207,""))</f>
        <v/>
      </c>
      <c r="R207" s="198"/>
      <c r="S207" s="198"/>
      <c r="T207" s="197" t="str">
        <f>IF(AND(SUM(H207:M207)&gt;0,ISBLANK(N207)),"して下さい",IF(OR(N207="熱橋部",N207="両方"),W207,""))</f>
        <v/>
      </c>
      <c r="U207" s="198"/>
      <c r="V207" s="199"/>
      <c r="W207" s="6">
        <f t="shared" si="36"/>
        <v>0</v>
      </c>
      <c r="Y207" s="247"/>
      <c r="Z207" s="248"/>
      <c r="AA207" s="248"/>
      <c r="AB207" s="248"/>
      <c r="AC207" s="248"/>
      <c r="AD207" s="249"/>
      <c r="AE207" s="191"/>
      <c r="AF207" s="192"/>
      <c r="AG207" s="193"/>
      <c r="AH207" s="194"/>
      <c r="AI207" s="195"/>
      <c r="AJ207" s="196"/>
      <c r="AK207" s="219"/>
      <c r="AL207" s="220"/>
      <c r="AM207" s="221"/>
      <c r="AN207" s="197" t="str">
        <f t="shared" si="38"/>
        <v/>
      </c>
      <c r="AO207" s="198"/>
      <c r="AP207" s="198"/>
      <c r="AQ207" s="197" t="str">
        <f>IF(AND(SUM(AE207:AH207)&gt;0,ISBLANK(AK207)),"して下さい",IF(OR(AK207="熱橋部",AK207="両方"),AT207,""))</f>
        <v/>
      </c>
      <c r="AR207" s="198"/>
      <c r="AS207" s="199"/>
      <c r="AT207" s="6">
        <f t="shared" si="37"/>
        <v>0</v>
      </c>
    </row>
    <row r="208" spans="1:46" ht="20.100000000000001" customHeight="1" x14ac:dyDescent="0.15">
      <c r="A208" s="3"/>
      <c r="B208" s="214" t="s">
        <v>32</v>
      </c>
      <c r="C208" s="215"/>
      <c r="D208" s="215"/>
      <c r="E208" s="215"/>
      <c r="F208" s="215"/>
      <c r="G208" s="216"/>
      <c r="H208" s="244" t="s">
        <v>4</v>
      </c>
      <c r="I208" s="245"/>
      <c r="J208" s="246"/>
      <c r="K208" s="244" t="s">
        <v>4</v>
      </c>
      <c r="L208" s="245"/>
      <c r="M208" s="246"/>
      <c r="N208" s="244" t="s">
        <v>4</v>
      </c>
      <c r="O208" s="245"/>
      <c r="P208" s="246"/>
      <c r="Q208" s="180"/>
      <c r="R208" s="181"/>
      <c r="S208" s="181"/>
      <c r="T208" s="180"/>
      <c r="U208" s="181"/>
      <c r="V208" s="182"/>
      <c r="Y208" s="214" t="s">
        <v>32</v>
      </c>
      <c r="Z208" s="215"/>
      <c r="AA208" s="215"/>
      <c r="AB208" s="215"/>
      <c r="AC208" s="215"/>
      <c r="AD208" s="216"/>
      <c r="AE208" s="244" t="s">
        <v>4</v>
      </c>
      <c r="AF208" s="245"/>
      <c r="AG208" s="246"/>
      <c r="AH208" s="244" t="s">
        <v>4</v>
      </c>
      <c r="AI208" s="245"/>
      <c r="AJ208" s="246"/>
      <c r="AK208" s="244" t="s">
        <v>4</v>
      </c>
      <c r="AL208" s="245"/>
      <c r="AM208" s="246"/>
      <c r="AN208" s="180"/>
      <c r="AO208" s="181"/>
      <c r="AP208" s="181"/>
      <c r="AQ208" s="180"/>
      <c r="AR208" s="181"/>
      <c r="AS208" s="182"/>
    </row>
    <row r="209" spans="1:46" ht="20.100000000000001" customHeight="1" x14ac:dyDescent="0.15">
      <c r="A209" s="3"/>
      <c r="B209" s="212" t="s">
        <v>3</v>
      </c>
      <c r="C209" s="213"/>
      <c r="D209" s="213"/>
      <c r="E209" s="213"/>
      <c r="F209" s="213"/>
      <c r="G209" s="213"/>
      <c r="H209" s="213"/>
      <c r="I209" s="213"/>
      <c r="J209" s="213"/>
      <c r="K209" s="213"/>
      <c r="L209" s="48"/>
      <c r="M209" s="48"/>
      <c r="N209" s="48"/>
      <c r="O209" s="48"/>
      <c r="P209" s="7"/>
      <c r="Q209" s="183">
        <f>SUM(Q202:S208)</f>
        <v>0</v>
      </c>
      <c r="R209" s="184"/>
      <c r="S209" s="184"/>
      <c r="T209" s="183">
        <f>SUM(T202:V208)</f>
        <v>0</v>
      </c>
      <c r="U209" s="184"/>
      <c r="V209" s="185"/>
      <c r="Y209" s="212" t="s">
        <v>3</v>
      </c>
      <c r="Z209" s="213"/>
      <c r="AA209" s="213"/>
      <c r="AB209" s="213"/>
      <c r="AC209" s="213"/>
      <c r="AD209" s="213"/>
      <c r="AE209" s="213"/>
      <c r="AF209" s="213"/>
      <c r="AG209" s="213"/>
      <c r="AH209" s="213"/>
      <c r="AI209" s="48"/>
      <c r="AJ209" s="48"/>
      <c r="AK209" s="48"/>
      <c r="AL209" s="48"/>
      <c r="AM209" s="7"/>
      <c r="AN209" s="183">
        <f>SUM(AN202:AP208)</f>
        <v>0</v>
      </c>
      <c r="AO209" s="184"/>
      <c r="AP209" s="184"/>
      <c r="AQ209" s="183">
        <f>SUM(AQ202:AS208)</f>
        <v>0</v>
      </c>
      <c r="AR209" s="184"/>
      <c r="AS209" s="185"/>
    </row>
    <row r="210" spans="1:46" ht="20.100000000000001" customHeight="1" x14ac:dyDescent="0.15">
      <c r="A210" s="3"/>
      <c r="B210" s="212" t="s">
        <v>2</v>
      </c>
      <c r="C210" s="213"/>
      <c r="D210" s="213"/>
      <c r="E210" s="213"/>
      <c r="F210" s="213"/>
      <c r="G210" s="213"/>
      <c r="H210" s="213"/>
      <c r="I210" s="213"/>
      <c r="J210" s="213"/>
      <c r="K210" s="213"/>
      <c r="L210" s="48"/>
      <c r="M210" s="48"/>
      <c r="N210" s="48"/>
      <c r="O210" s="48"/>
      <c r="P210" s="7"/>
      <c r="Q210" s="183">
        <f>IF(SUM(Q203:S207)=0,0,ROUND(1/Q209,3))</f>
        <v>0</v>
      </c>
      <c r="R210" s="184"/>
      <c r="S210" s="184"/>
      <c r="T210" s="183">
        <f>IF(SUM(T203:V207)=0,0,ROUND(1/T209,3))</f>
        <v>0</v>
      </c>
      <c r="U210" s="184"/>
      <c r="V210" s="185"/>
      <c r="Y210" s="212" t="s">
        <v>2</v>
      </c>
      <c r="Z210" s="213"/>
      <c r="AA210" s="213"/>
      <c r="AB210" s="213"/>
      <c r="AC210" s="213"/>
      <c r="AD210" s="213"/>
      <c r="AE210" s="213"/>
      <c r="AF210" s="213"/>
      <c r="AG210" s="213"/>
      <c r="AH210" s="213"/>
      <c r="AI210" s="48"/>
      <c r="AJ210" s="48"/>
      <c r="AK210" s="48"/>
      <c r="AL210" s="48"/>
      <c r="AM210" s="7"/>
      <c r="AN210" s="183">
        <f>IF(SUM(AN203:AP207)=0,0,ROUND(1/AN209,3))</f>
        <v>0</v>
      </c>
      <c r="AO210" s="184"/>
      <c r="AP210" s="184"/>
      <c r="AQ210" s="183">
        <f>IF(SUM(AQ203:AS207)=0,0,ROUND(1/AQ209,3))</f>
        <v>0</v>
      </c>
      <c r="AR210" s="184"/>
      <c r="AS210" s="185"/>
    </row>
    <row r="211" spans="1:46" ht="20.100000000000001" customHeight="1" thickBot="1" x14ac:dyDescent="0.2">
      <c r="A211" s="3"/>
      <c r="B211" s="222" t="s">
        <v>1</v>
      </c>
      <c r="C211" s="223"/>
      <c r="D211" s="223"/>
      <c r="E211" s="223"/>
      <c r="F211" s="223"/>
      <c r="G211" s="223"/>
      <c r="H211" s="223"/>
      <c r="I211" s="223"/>
      <c r="J211" s="223"/>
      <c r="K211" s="223"/>
      <c r="L211" s="49"/>
      <c r="M211" s="49"/>
      <c r="N211" s="49"/>
      <c r="O211" s="49"/>
      <c r="P211" s="8"/>
      <c r="Q211" s="209">
        <f>IF(SUM(Q203:V207)=0,0,ROUND(Q200*Q210+T200*T210,3))</f>
        <v>0</v>
      </c>
      <c r="R211" s="210"/>
      <c r="S211" s="210"/>
      <c r="T211" s="210"/>
      <c r="U211" s="210"/>
      <c r="V211" s="211"/>
      <c r="Y211" s="222" t="s">
        <v>1</v>
      </c>
      <c r="Z211" s="223"/>
      <c r="AA211" s="223"/>
      <c r="AB211" s="223"/>
      <c r="AC211" s="223"/>
      <c r="AD211" s="223"/>
      <c r="AE211" s="223"/>
      <c r="AF211" s="223"/>
      <c r="AG211" s="223"/>
      <c r="AH211" s="223"/>
      <c r="AI211" s="49"/>
      <c r="AJ211" s="49"/>
      <c r="AK211" s="49"/>
      <c r="AL211" s="49"/>
      <c r="AM211" s="8"/>
      <c r="AN211" s="209">
        <f>IF(SUM(AN203:AS207)=0,0,ROUND(AN200*AN210+AQ200*AQ210,3))</f>
        <v>0</v>
      </c>
      <c r="AO211" s="210"/>
      <c r="AP211" s="210"/>
      <c r="AQ211" s="210"/>
      <c r="AR211" s="210"/>
      <c r="AS211" s="211"/>
    </row>
    <row r="212" spans="1:46" ht="15" customHeight="1" x14ac:dyDescent="0.15">
      <c r="A212" s="3"/>
      <c r="B212" s="11"/>
      <c r="C212" s="11"/>
      <c r="D212" s="11"/>
      <c r="E212" s="11"/>
      <c r="F212" s="11"/>
      <c r="G212" s="11"/>
      <c r="H212" s="11"/>
      <c r="I212" s="11"/>
      <c r="J212" s="11"/>
      <c r="K212" s="11"/>
      <c r="L212" s="11"/>
      <c r="M212" s="11"/>
      <c r="N212" s="11"/>
      <c r="O212" s="11"/>
      <c r="P212" s="11"/>
      <c r="Q212" s="12"/>
      <c r="R212" s="12"/>
      <c r="S212" s="12"/>
      <c r="T212" s="12"/>
      <c r="U212" s="12"/>
      <c r="V212" s="12"/>
      <c r="Y212" s="11"/>
      <c r="Z212" s="11"/>
      <c r="AA212" s="11"/>
      <c r="AB212" s="11"/>
      <c r="AC212" s="11"/>
      <c r="AD212" s="11"/>
      <c r="AE212" s="11"/>
      <c r="AF212" s="11"/>
      <c r="AG212" s="11"/>
      <c r="AH212" s="11"/>
      <c r="AI212" s="11"/>
      <c r="AJ212" s="11"/>
      <c r="AK212" s="11"/>
      <c r="AL212" s="11"/>
      <c r="AM212" s="11"/>
      <c r="AN212" s="12"/>
      <c r="AO212" s="12"/>
      <c r="AP212" s="12"/>
      <c r="AQ212" s="12"/>
      <c r="AR212" s="12"/>
      <c r="AS212" s="12"/>
    </row>
    <row r="213" spans="1:46" ht="15" customHeight="1" thickBot="1" x14ac:dyDescent="0.2">
      <c r="A213" s="3"/>
      <c r="B213" s="3"/>
      <c r="C213" s="3"/>
      <c r="D213" s="3"/>
      <c r="E213" s="3"/>
      <c r="F213" s="3"/>
      <c r="G213" s="3"/>
      <c r="H213" s="3"/>
      <c r="I213" s="3"/>
      <c r="J213" s="3"/>
      <c r="K213" s="3"/>
      <c r="L213" s="3"/>
      <c r="M213" s="3"/>
      <c r="N213" s="3"/>
      <c r="O213" s="3"/>
      <c r="P213" s="3"/>
      <c r="Q213" s="3"/>
      <c r="R213" s="3"/>
      <c r="S213" s="3"/>
      <c r="T213" s="3"/>
      <c r="U213" s="3"/>
      <c r="V213" s="3"/>
      <c r="Y213" s="3"/>
      <c r="Z213" s="3"/>
      <c r="AA213" s="3"/>
      <c r="AB213" s="3"/>
      <c r="AC213" s="3"/>
      <c r="AD213" s="3"/>
      <c r="AE213" s="3"/>
      <c r="AF213" s="3"/>
      <c r="AG213" s="3"/>
      <c r="AH213" s="3"/>
      <c r="AI213" s="3"/>
      <c r="AJ213" s="3"/>
      <c r="AK213" s="3"/>
      <c r="AL213" s="3"/>
      <c r="AM213" s="3"/>
      <c r="AN213" s="3"/>
      <c r="AO213" s="3"/>
      <c r="AP213" s="3"/>
      <c r="AQ213" s="3"/>
      <c r="AR213" s="3"/>
      <c r="AS213" s="3"/>
    </row>
    <row r="214" spans="1:46" ht="20.100000000000001" customHeight="1" x14ac:dyDescent="0.15">
      <c r="A214" s="3"/>
      <c r="B214" s="56"/>
      <c r="C214" s="21"/>
      <c r="D214" s="57"/>
      <c r="E214" s="57"/>
      <c r="F214" s="57"/>
      <c r="G214" s="57"/>
      <c r="H214" s="57"/>
      <c r="I214" s="57"/>
      <c r="J214" s="57"/>
      <c r="K214" s="57"/>
      <c r="L214" s="57"/>
      <c r="M214" s="57"/>
      <c r="N214" s="62" t="s">
        <v>234</v>
      </c>
      <c r="O214" s="62"/>
      <c r="P214" s="62"/>
      <c r="Q214" s="62"/>
      <c r="R214" s="62"/>
      <c r="S214" s="62"/>
      <c r="T214" s="62"/>
      <c r="U214" s="62"/>
      <c r="V214" s="63"/>
      <c r="Y214" s="56"/>
      <c r="Z214" s="21"/>
      <c r="AA214" s="57"/>
      <c r="AB214" s="57"/>
      <c r="AC214" s="57"/>
      <c r="AD214" s="57"/>
      <c r="AE214" s="57"/>
      <c r="AF214" s="57"/>
      <c r="AG214" s="57"/>
      <c r="AH214" s="57"/>
      <c r="AI214" s="57"/>
      <c r="AJ214" s="57"/>
      <c r="AK214" s="62" t="s">
        <v>234</v>
      </c>
      <c r="AL214" s="62"/>
      <c r="AM214" s="62"/>
      <c r="AN214" s="62"/>
      <c r="AO214" s="62"/>
      <c r="AP214" s="62"/>
      <c r="AQ214" s="62"/>
      <c r="AR214" s="62"/>
      <c r="AS214" s="63"/>
    </row>
    <row r="215" spans="1:46" ht="20.100000000000001" customHeight="1" x14ac:dyDescent="0.15">
      <c r="A215" s="3"/>
      <c r="B215" s="58"/>
      <c r="C215" s="59" t="s">
        <v>227</v>
      </c>
      <c r="D215" s="270"/>
      <c r="E215" s="270"/>
      <c r="F215" s="270"/>
      <c r="G215" s="270"/>
      <c r="H215" s="270"/>
      <c r="I215" s="270"/>
      <c r="J215" s="270"/>
      <c r="K215" s="270"/>
      <c r="L215" s="59" t="s">
        <v>228</v>
      </c>
      <c r="M215" s="59"/>
      <c r="N215" s="178" t="s">
        <v>8</v>
      </c>
      <c r="O215" s="177"/>
      <c r="P215" s="227"/>
      <c r="Q215" s="177" t="s">
        <v>7</v>
      </c>
      <c r="R215" s="177"/>
      <c r="S215" s="177"/>
      <c r="T215" s="178" t="s">
        <v>6</v>
      </c>
      <c r="U215" s="177"/>
      <c r="V215" s="179"/>
      <c r="Y215" s="58"/>
      <c r="Z215" s="59" t="s">
        <v>227</v>
      </c>
      <c r="AA215" s="270"/>
      <c r="AB215" s="270"/>
      <c r="AC215" s="270"/>
      <c r="AD215" s="270"/>
      <c r="AE215" s="270"/>
      <c r="AF215" s="270"/>
      <c r="AG215" s="270"/>
      <c r="AH215" s="270"/>
      <c r="AI215" s="59" t="s">
        <v>228</v>
      </c>
      <c r="AJ215" s="59"/>
      <c r="AK215" s="178" t="s">
        <v>8</v>
      </c>
      <c r="AL215" s="177"/>
      <c r="AM215" s="227"/>
      <c r="AN215" s="177" t="s">
        <v>7</v>
      </c>
      <c r="AO215" s="177"/>
      <c r="AP215" s="177"/>
      <c r="AQ215" s="178" t="s">
        <v>6</v>
      </c>
      <c r="AR215" s="177"/>
      <c r="AS215" s="179"/>
    </row>
    <row r="216" spans="1:46" ht="20.100000000000001" customHeight="1" x14ac:dyDescent="0.15">
      <c r="A216" s="3"/>
      <c r="B216" s="60"/>
      <c r="C216" s="61"/>
      <c r="D216" s="61"/>
      <c r="E216" s="61"/>
      <c r="F216" s="61"/>
      <c r="G216" s="61"/>
      <c r="H216" s="61"/>
      <c r="I216" s="61"/>
      <c r="J216" s="61"/>
      <c r="K216" s="61"/>
      <c r="L216" s="61"/>
      <c r="M216" s="61"/>
      <c r="N216" s="228" t="s">
        <v>5</v>
      </c>
      <c r="O216" s="229"/>
      <c r="P216" s="230"/>
      <c r="Q216" s="200"/>
      <c r="R216" s="201"/>
      <c r="S216" s="201"/>
      <c r="T216" s="200"/>
      <c r="U216" s="201"/>
      <c r="V216" s="208"/>
      <c r="Y216" s="60"/>
      <c r="Z216" s="61"/>
      <c r="AA216" s="61"/>
      <c r="AB216" s="61"/>
      <c r="AC216" s="61"/>
      <c r="AD216" s="61"/>
      <c r="AE216" s="61"/>
      <c r="AF216" s="61"/>
      <c r="AG216" s="61"/>
      <c r="AH216" s="61"/>
      <c r="AI216" s="61"/>
      <c r="AJ216" s="61"/>
      <c r="AK216" s="228" t="s">
        <v>5</v>
      </c>
      <c r="AL216" s="229"/>
      <c r="AM216" s="230"/>
      <c r="AN216" s="200"/>
      <c r="AO216" s="201"/>
      <c r="AP216" s="201"/>
      <c r="AQ216" s="200"/>
      <c r="AR216" s="201"/>
      <c r="AS216" s="208"/>
    </row>
    <row r="217" spans="1:46" ht="30" customHeight="1" thickBot="1" x14ac:dyDescent="0.2">
      <c r="A217" s="3"/>
      <c r="B217" s="239" t="s">
        <v>226</v>
      </c>
      <c r="C217" s="240"/>
      <c r="D217" s="240"/>
      <c r="E217" s="240"/>
      <c r="F217" s="240"/>
      <c r="G217" s="241"/>
      <c r="H217" s="188" t="s">
        <v>0</v>
      </c>
      <c r="I217" s="189"/>
      <c r="J217" s="190"/>
      <c r="K217" s="188" t="s">
        <v>48</v>
      </c>
      <c r="L217" s="189"/>
      <c r="M217" s="190"/>
      <c r="N217" s="188" t="s">
        <v>11</v>
      </c>
      <c r="O217" s="189"/>
      <c r="P217" s="190"/>
      <c r="Q217" s="170" t="s">
        <v>49</v>
      </c>
      <c r="R217" s="170"/>
      <c r="S217" s="170"/>
      <c r="T217" s="170"/>
      <c r="U217" s="170"/>
      <c r="V217" s="162"/>
      <c r="Y217" s="239" t="s">
        <v>226</v>
      </c>
      <c r="Z217" s="240"/>
      <c r="AA217" s="240"/>
      <c r="AB217" s="240"/>
      <c r="AC217" s="240"/>
      <c r="AD217" s="241"/>
      <c r="AE217" s="188" t="s">
        <v>0</v>
      </c>
      <c r="AF217" s="189"/>
      <c r="AG217" s="190"/>
      <c r="AH217" s="188" t="s">
        <v>48</v>
      </c>
      <c r="AI217" s="189"/>
      <c r="AJ217" s="190"/>
      <c r="AK217" s="188" t="s">
        <v>11</v>
      </c>
      <c r="AL217" s="189"/>
      <c r="AM217" s="190"/>
      <c r="AN217" s="170" t="s">
        <v>49</v>
      </c>
      <c r="AO217" s="170"/>
      <c r="AP217" s="170"/>
      <c r="AQ217" s="170"/>
      <c r="AR217" s="170"/>
      <c r="AS217" s="162"/>
    </row>
    <row r="218" spans="1:46" ht="20.100000000000001" customHeight="1" x14ac:dyDescent="0.15">
      <c r="A218" s="3"/>
      <c r="B218" s="237" t="s">
        <v>31</v>
      </c>
      <c r="C218" s="238"/>
      <c r="D218" s="238"/>
      <c r="E218" s="238"/>
      <c r="F218" s="238"/>
      <c r="G218" s="238"/>
      <c r="H218" s="234" t="s">
        <v>4</v>
      </c>
      <c r="I218" s="235"/>
      <c r="J218" s="236"/>
      <c r="K218" s="234" t="s">
        <v>4</v>
      </c>
      <c r="L218" s="235"/>
      <c r="M218" s="236"/>
      <c r="N218" s="234" t="s">
        <v>4</v>
      </c>
      <c r="O218" s="235"/>
      <c r="P218" s="236"/>
      <c r="Q218" s="202"/>
      <c r="R218" s="203"/>
      <c r="S218" s="203"/>
      <c r="T218" s="202"/>
      <c r="U218" s="203"/>
      <c r="V218" s="204"/>
      <c r="Y218" s="237" t="s">
        <v>31</v>
      </c>
      <c r="Z218" s="238"/>
      <c r="AA218" s="238"/>
      <c r="AB218" s="238"/>
      <c r="AC218" s="238"/>
      <c r="AD218" s="238"/>
      <c r="AE218" s="234" t="s">
        <v>4</v>
      </c>
      <c r="AF218" s="235"/>
      <c r="AG218" s="236"/>
      <c r="AH218" s="234" t="s">
        <v>4</v>
      </c>
      <c r="AI218" s="235"/>
      <c r="AJ218" s="236"/>
      <c r="AK218" s="234" t="s">
        <v>4</v>
      </c>
      <c r="AL218" s="235"/>
      <c r="AM218" s="236"/>
      <c r="AN218" s="202"/>
      <c r="AO218" s="203"/>
      <c r="AP218" s="203"/>
      <c r="AQ218" s="202"/>
      <c r="AR218" s="203"/>
      <c r="AS218" s="204"/>
    </row>
    <row r="219" spans="1:46" ht="20.100000000000001" customHeight="1" x14ac:dyDescent="0.15">
      <c r="A219" s="3"/>
      <c r="B219" s="217"/>
      <c r="C219" s="218"/>
      <c r="D219" s="218"/>
      <c r="E219" s="218"/>
      <c r="F219" s="218"/>
      <c r="G219" s="218"/>
      <c r="H219" s="191"/>
      <c r="I219" s="192"/>
      <c r="J219" s="193"/>
      <c r="K219" s="194"/>
      <c r="L219" s="195"/>
      <c r="M219" s="196"/>
      <c r="N219" s="219"/>
      <c r="O219" s="220"/>
      <c r="P219" s="221"/>
      <c r="Q219" s="197" t="str">
        <f>IF(AND(SUM(H219:M219)&gt;0,ISBLANK(N219)),"熱橋を選択",IF(OR(N219="一般部",N219="両方"),W219,""))</f>
        <v/>
      </c>
      <c r="R219" s="198"/>
      <c r="S219" s="198"/>
      <c r="T219" s="197" t="str">
        <f>IF(AND(SUM(H219:M219)&gt;0,ISBLANK(N219)),"して下さい",IF(OR(N219="熱橋部",N219="両方"),W219,""))</f>
        <v/>
      </c>
      <c r="U219" s="198"/>
      <c r="V219" s="199"/>
      <c r="W219" s="6">
        <f t="shared" ref="W219:W223" si="39">IF(ISBLANK(H219),0,ROUND(K219/H219/1000,3))</f>
        <v>0</v>
      </c>
      <c r="Y219" s="217"/>
      <c r="Z219" s="218"/>
      <c r="AA219" s="218"/>
      <c r="AB219" s="218"/>
      <c r="AC219" s="218"/>
      <c r="AD219" s="218"/>
      <c r="AE219" s="191"/>
      <c r="AF219" s="192"/>
      <c r="AG219" s="193"/>
      <c r="AH219" s="194"/>
      <c r="AI219" s="195"/>
      <c r="AJ219" s="196"/>
      <c r="AK219" s="219"/>
      <c r="AL219" s="220"/>
      <c r="AM219" s="221"/>
      <c r="AN219" s="197" t="str">
        <f>IF(AND(SUM(AE219:AH219)&gt;0,ISBLANK(AK219)),"熱橋を選択",IF(OR(AK219="一般部",AK219="両方"),AT219,""))</f>
        <v/>
      </c>
      <c r="AO219" s="198"/>
      <c r="AP219" s="198"/>
      <c r="AQ219" s="197" t="str">
        <f>IF(AND(SUM(AE219:AH219)&gt;0,ISBLANK(AK219)),"して下さい",IF(OR(AK219="熱橋部",AK219="両方"),AT219,""))</f>
        <v/>
      </c>
      <c r="AR219" s="198"/>
      <c r="AS219" s="199"/>
      <c r="AT219" s="6">
        <f t="shared" ref="AT219:AT223" si="40">IF(ISBLANK(AE219),0,ROUND(AH219/AE219/1000,3))</f>
        <v>0</v>
      </c>
    </row>
    <row r="220" spans="1:46" ht="20.100000000000001" customHeight="1" x14ac:dyDescent="0.15">
      <c r="A220" s="3"/>
      <c r="B220" s="217"/>
      <c r="C220" s="218"/>
      <c r="D220" s="218"/>
      <c r="E220" s="218"/>
      <c r="F220" s="218"/>
      <c r="G220" s="218"/>
      <c r="H220" s="191"/>
      <c r="I220" s="192"/>
      <c r="J220" s="193"/>
      <c r="K220" s="194"/>
      <c r="L220" s="195"/>
      <c r="M220" s="196"/>
      <c r="N220" s="219"/>
      <c r="O220" s="220"/>
      <c r="P220" s="221"/>
      <c r="Q220" s="197" t="str">
        <f>IF(AND(SUM(H220:M220)&gt;0,ISBLANK(N220)),"熱橋を選択",IF(OR(N220="一般部",N220="両方"),W220,""))</f>
        <v/>
      </c>
      <c r="R220" s="198"/>
      <c r="S220" s="198"/>
      <c r="T220" s="197" t="str">
        <f>IF(AND(SUM(H220:M220)&gt;0,ISBLANK(N220)),"して下さい",IF(OR(N220="熱橋部",N220="両方"),W220,""))</f>
        <v/>
      </c>
      <c r="U220" s="198"/>
      <c r="V220" s="199"/>
      <c r="W220" s="6">
        <f t="shared" si="39"/>
        <v>0</v>
      </c>
      <c r="Y220" s="217"/>
      <c r="Z220" s="218"/>
      <c r="AA220" s="218"/>
      <c r="AB220" s="218"/>
      <c r="AC220" s="218"/>
      <c r="AD220" s="218"/>
      <c r="AE220" s="191"/>
      <c r="AF220" s="192"/>
      <c r="AG220" s="193"/>
      <c r="AH220" s="194"/>
      <c r="AI220" s="195"/>
      <c r="AJ220" s="196"/>
      <c r="AK220" s="219"/>
      <c r="AL220" s="220"/>
      <c r="AM220" s="221"/>
      <c r="AN220" s="197" t="str">
        <f t="shared" ref="AN220:AN223" si="41">IF(AND(SUM(AE220:AH220)&gt;0,ISBLANK(AK220)),"熱橋を選択",IF(OR(AK220="一般部",AK220="両方"),AT220,""))</f>
        <v/>
      </c>
      <c r="AO220" s="198"/>
      <c r="AP220" s="198"/>
      <c r="AQ220" s="197" t="str">
        <f>IF(AND(SUM(AE220:AH220)&gt;0,ISBLANK(AK220)),"して下さい",IF(OR(AK220="熱橋部",AK220="両方"),AT220,""))</f>
        <v/>
      </c>
      <c r="AR220" s="198"/>
      <c r="AS220" s="199"/>
      <c r="AT220" s="6">
        <f t="shared" si="40"/>
        <v>0</v>
      </c>
    </row>
    <row r="221" spans="1:46" ht="20.100000000000001" customHeight="1" x14ac:dyDescent="0.15">
      <c r="A221" s="3"/>
      <c r="B221" s="217"/>
      <c r="C221" s="218"/>
      <c r="D221" s="218"/>
      <c r="E221" s="218"/>
      <c r="F221" s="218"/>
      <c r="G221" s="218"/>
      <c r="H221" s="191"/>
      <c r="I221" s="192"/>
      <c r="J221" s="193"/>
      <c r="K221" s="194"/>
      <c r="L221" s="195"/>
      <c r="M221" s="196"/>
      <c r="N221" s="219"/>
      <c r="O221" s="220"/>
      <c r="P221" s="221"/>
      <c r="Q221" s="197" t="str">
        <f>IF(AND(SUM(H221:M221)&gt;0,ISBLANK(N221)),"熱橋を選択",IF(OR(N221="一般部",N221="両方"),W221,""))</f>
        <v/>
      </c>
      <c r="R221" s="198"/>
      <c r="S221" s="198"/>
      <c r="T221" s="197" t="str">
        <f>IF(AND(SUM(H221:M221)&gt;0,ISBLANK(N221)),"して下さい",IF(OR(N221="熱橋部",N221="両方"),W221,""))</f>
        <v/>
      </c>
      <c r="U221" s="198"/>
      <c r="V221" s="199"/>
      <c r="W221" s="6">
        <f t="shared" si="39"/>
        <v>0</v>
      </c>
      <c r="Y221" s="217"/>
      <c r="Z221" s="218"/>
      <c r="AA221" s="218"/>
      <c r="AB221" s="218"/>
      <c r="AC221" s="218"/>
      <c r="AD221" s="218"/>
      <c r="AE221" s="191"/>
      <c r="AF221" s="192"/>
      <c r="AG221" s="193"/>
      <c r="AH221" s="194"/>
      <c r="AI221" s="195"/>
      <c r="AJ221" s="196"/>
      <c r="AK221" s="219"/>
      <c r="AL221" s="220"/>
      <c r="AM221" s="221"/>
      <c r="AN221" s="197" t="str">
        <f t="shared" si="41"/>
        <v/>
      </c>
      <c r="AO221" s="198"/>
      <c r="AP221" s="198"/>
      <c r="AQ221" s="197" t="str">
        <f>IF(AND(SUM(AE221:AH221)&gt;0,ISBLANK(AK221)),"して下さい",IF(OR(AK221="熱橋部",AK221="両方"),AT221,""))</f>
        <v/>
      </c>
      <c r="AR221" s="198"/>
      <c r="AS221" s="199"/>
      <c r="AT221" s="6">
        <f t="shared" si="40"/>
        <v>0</v>
      </c>
    </row>
    <row r="222" spans="1:46" ht="20.100000000000001" customHeight="1" x14ac:dyDescent="0.15">
      <c r="A222" s="3"/>
      <c r="B222" s="217"/>
      <c r="C222" s="218"/>
      <c r="D222" s="218"/>
      <c r="E222" s="218"/>
      <c r="F222" s="218"/>
      <c r="G222" s="218"/>
      <c r="H222" s="191"/>
      <c r="I222" s="192"/>
      <c r="J222" s="193"/>
      <c r="K222" s="194"/>
      <c r="L222" s="195"/>
      <c r="M222" s="196"/>
      <c r="N222" s="219"/>
      <c r="O222" s="220"/>
      <c r="P222" s="221"/>
      <c r="Q222" s="197" t="str">
        <f>IF(AND(SUM(H222:M222)&gt;0,ISBLANK(N222)),"熱橋を選択",IF(OR(N222="一般部",N222="両方"),W222,""))</f>
        <v/>
      </c>
      <c r="R222" s="198"/>
      <c r="S222" s="198"/>
      <c r="T222" s="197" t="str">
        <f>IF(AND(SUM(H222:M222)&gt;0,ISBLANK(N222)),"して下さい",IF(OR(N222="熱橋部",N222="両方"),W222,""))</f>
        <v/>
      </c>
      <c r="U222" s="198"/>
      <c r="V222" s="199"/>
      <c r="W222" s="6">
        <f t="shared" si="39"/>
        <v>0</v>
      </c>
      <c r="Y222" s="217"/>
      <c r="Z222" s="218"/>
      <c r="AA222" s="218"/>
      <c r="AB222" s="218"/>
      <c r="AC222" s="218"/>
      <c r="AD222" s="218"/>
      <c r="AE222" s="191"/>
      <c r="AF222" s="192"/>
      <c r="AG222" s="193"/>
      <c r="AH222" s="194"/>
      <c r="AI222" s="195"/>
      <c r="AJ222" s="196"/>
      <c r="AK222" s="219"/>
      <c r="AL222" s="220"/>
      <c r="AM222" s="221"/>
      <c r="AN222" s="197" t="str">
        <f t="shared" si="41"/>
        <v/>
      </c>
      <c r="AO222" s="198"/>
      <c r="AP222" s="198"/>
      <c r="AQ222" s="197" t="str">
        <f>IF(AND(SUM(AE222:AH222)&gt;0,ISBLANK(AK222)),"して下さい",IF(OR(AK222="熱橋部",AK222="両方"),AT222,""))</f>
        <v/>
      </c>
      <c r="AR222" s="198"/>
      <c r="AS222" s="199"/>
      <c r="AT222" s="6">
        <f t="shared" si="40"/>
        <v>0</v>
      </c>
    </row>
    <row r="223" spans="1:46" ht="20.100000000000001" customHeight="1" x14ac:dyDescent="0.15">
      <c r="A223" s="3"/>
      <c r="B223" s="247"/>
      <c r="C223" s="248"/>
      <c r="D223" s="248"/>
      <c r="E223" s="248"/>
      <c r="F223" s="248"/>
      <c r="G223" s="249"/>
      <c r="H223" s="191"/>
      <c r="I223" s="192"/>
      <c r="J223" s="193"/>
      <c r="K223" s="194"/>
      <c r="L223" s="195"/>
      <c r="M223" s="196"/>
      <c r="N223" s="219"/>
      <c r="O223" s="220"/>
      <c r="P223" s="221"/>
      <c r="Q223" s="197" t="str">
        <f>IF(AND(SUM(H223:M223)&gt;0,ISBLANK(N223)),"熱橋を選択",IF(OR(N223="一般部",N223="両方"),W223,""))</f>
        <v/>
      </c>
      <c r="R223" s="198"/>
      <c r="S223" s="198"/>
      <c r="T223" s="197" t="str">
        <f>IF(AND(SUM(H223:M223)&gt;0,ISBLANK(N223)),"して下さい",IF(OR(N223="熱橋部",N223="両方"),W223,""))</f>
        <v/>
      </c>
      <c r="U223" s="198"/>
      <c r="V223" s="199"/>
      <c r="W223" s="6">
        <f t="shared" si="39"/>
        <v>0</v>
      </c>
      <c r="Y223" s="247"/>
      <c r="Z223" s="248"/>
      <c r="AA223" s="248"/>
      <c r="AB223" s="248"/>
      <c r="AC223" s="248"/>
      <c r="AD223" s="249"/>
      <c r="AE223" s="191"/>
      <c r="AF223" s="192"/>
      <c r="AG223" s="193"/>
      <c r="AH223" s="194"/>
      <c r="AI223" s="195"/>
      <c r="AJ223" s="196"/>
      <c r="AK223" s="219"/>
      <c r="AL223" s="220"/>
      <c r="AM223" s="221"/>
      <c r="AN223" s="197" t="str">
        <f t="shared" si="41"/>
        <v/>
      </c>
      <c r="AO223" s="198"/>
      <c r="AP223" s="198"/>
      <c r="AQ223" s="197" t="str">
        <f>IF(AND(SUM(AE223:AH223)&gt;0,ISBLANK(AK223)),"して下さい",IF(OR(AK223="熱橋部",AK223="両方"),AT223,""))</f>
        <v/>
      </c>
      <c r="AR223" s="198"/>
      <c r="AS223" s="199"/>
      <c r="AT223" s="6">
        <f t="shared" si="40"/>
        <v>0</v>
      </c>
    </row>
    <row r="224" spans="1:46" ht="20.100000000000001" customHeight="1" x14ac:dyDescent="0.15">
      <c r="A224" s="3"/>
      <c r="B224" s="214" t="s">
        <v>32</v>
      </c>
      <c r="C224" s="215"/>
      <c r="D224" s="215"/>
      <c r="E224" s="215"/>
      <c r="F224" s="215"/>
      <c r="G224" s="216"/>
      <c r="H224" s="244" t="s">
        <v>4</v>
      </c>
      <c r="I224" s="245"/>
      <c r="J224" s="246"/>
      <c r="K224" s="244" t="s">
        <v>4</v>
      </c>
      <c r="L224" s="245"/>
      <c r="M224" s="246"/>
      <c r="N224" s="244" t="s">
        <v>4</v>
      </c>
      <c r="O224" s="245"/>
      <c r="P224" s="246"/>
      <c r="Q224" s="180"/>
      <c r="R224" s="181"/>
      <c r="S224" s="181"/>
      <c r="T224" s="180"/>
      <c r="U224" s="181"/>
      <c r="V224" s="182"/>
      <c r="Y224" s="214" t="s">
        <v>32</v>
      </c>
      <c r="Z224" s="215"/>
      <c r="AA224" s="215"/>
      <c r="AB224" s="215"/>
      <c r="AC224" s="215"/>
      <c r="AD224" s="216"/>
      <c r="AE224" s="244" t="s">
        <v>4</v>
      </c>
      <c r="AF224" s="245"/>
      <c r="AG224" s="246"/>
      <c r="AH224" s="244" t="s">
        <v>4</v>
      </c>
      <c r="AI224" s="245"/>
      <c r="AJ224" s="246"/>
      <c r="AK224" s="244" t="s">
        <v>4</v>
      </c>
      <c r="AL224" s="245"/>
      <c r="AM224" s="246"/>
      <c r="AN224" s="180"/>
      <c r="AO224" s="181"/>
      <c r="AP224" s="181"/>
      <c r="AQ224" s="180"/>
      <c r="AR224" s="181"/>
      <c r="AS224" s="182"/>
    </row>
    <row r="225" spans="1:46" ht="20.100000000000001" customHeight="1" x14ac:dyDescent="0.15">
      <c r="A225" s="3"/>
      <c r="B225" s="212" t="s">
        <v>3</v>
      </c>
      <c r="C225" s="213"/>
      <c r="D225" s="213"/>
      <c r="E225" s="213"/>
      <c r="F225" s="213"/>
      <c r="G225" s="213"/>
      <c r="H225" s="213"/>
      <c r="I225" s="213"/>
      <c r="J225" s="213"/>
      <c r="K225" s="213"/>
      <c r="L225" s="48"/>
      <c r="M225" s="48"/>
      <c r="N225" s="48"/>
      <c r="O225" s="48"/>
      <c r="P225" s="7"/>
      <c r="Q225" s="183">
        <f>SUM(Q218:S224)</f>
        <v>0</v>
      </c>
      <c r="R225" s="184"/>
      <c r="S225" s="184"/>
      <c r="T225" s="183">
        <f>SUM(T218:V224)</f>
        <v>0</v>
      </c>
      <c r="U225" s="184"/>
      <c r="V225" s="185"/>
      <c r="Y225" s="212" t="s">
        <v>3</v>
      </c>
      <c r="Z225" s="213"/>
      <c r="AA225" s="213"/>
      <c r="AB225" s="213"/>
      <c r="AC225" s="213"/>
      <c r="AD225" s="213"/>
      <c r="AE225" s="213"/>
      <c r="AF225" s="213"/>
      <c r="AG225" s="213"/>
      <c r="AH225" s="213"/>
      <c r="AI225" s="48"/>
      <c r="AJ225" s="48"/>
      <c r="AK225" s="48"/>
      <c r="AL225" s="48"/>
      <c r="AM225" s="7"/>
      <c r="AN225" s="183">
        <f>SUM(AN218:AP224)</f>
        <v>0</v>
      </c>
      <c r="AO225" s="184"/>
      <c r="AP225" s="184"/>
      <c r="AQ225" s="183">
        <f>SUM(AQ218:AS224)</f>
        <v>0</v>
      </c>
      <c r="AR225" s="184"/>
      <c r="AS225" s="185"/>
    </row>
    <row r="226" spans="1:46" ht="20.100000000000001" customHeight="1" x14ac:dyDescent="0.15">
      <c r="A226" s="3"/>
      <c r="B226" s="212" t="s">
        <v>2</v>
      </c>
      <c r="C226" s="213"/>
      <c r="D226" s="213"/>
      <c r="E226" s="213"/>
      <c r="F226" s="213"/>
      <c r="G226" s="213"/>
      <c r="H226" s="213"/>
      <c r="I226" s="213"/>
      <c r="J226" s="213"/>
      <c r="K226" s="213"/>
      <c r="L226" s="48"/>
      <c r="M226" s="48"/>
      <c r="N226" s="48"/>
      <c r="O226" s="48"/>
      <c r="P226" s="7"/>
      <c r="Q226" s="183">
        <f>IF(SUM(Q219:S223)=0,0,ROUND(1/Q225,3))</f>
        <v>0</v>
      </c>
      <c r="R226" s="184"/>
      <c r="S226" s="184"/>
      <c r="T226" s="183">
        <f>IF(SUM(T219:V223)=0,0,ROUND(1/T225,3))</f>
        <v>0</v>
      </c>
      <c r="U226" s="184"/>
      <c r="V226" s="185"/>
      <c r="Y226" s="212" t="s">
        <v>2</v>
      </c>
      <c r="Z226" s="213"/>
      <c r="AA226" s="213"/>
      <c r="AB226" s="213"/>
      <c r="AC226" s="213"/>
      <c r="AD226" s="213"/>
      <c r="AE226" s="213"/>
      <c r="AF226" s="213"/>
      <c r="AG226" s="213"/>
      <c r="AH226" s="213"/>
      <c r="AI226" s="48"/>
      <c r="AJ226" s="48"/>
      <c r="AK226" s="48"/>
      <c r="AL226" s="48"/>
      <c r="AM226" s="7"/>
      <c r="AN226" s="183">
        <f>IF(SUM(AN219:AP223)=0,0,ROUND(1/AN225,3))</f>
        <v>0</v>
      </c>
      <c r="AO226" s="184"/>
      <c r="AP226" s="184"/>
      <c r="AQ226" s="183">
        <f>IF(SUM(AQ219:AS223)=0,0,ROUND(1/AQ225,3))</f>
        <v>0</v>
      </c>
      <c r="AR226" s="184"/>
      <c r="AS226" s="185"/>
    </row>
    <row r="227" spans="1:46" ht="20.100000000000001" customHeight="1" thickBot="1" x14ac:dyDescent="0.2">
      <c r="A227" s="3"/>
      <c r="B227" s="222" t="s">
        <v>1</v>
      </c>
      <c r="C227" s="223"/>
      <c r="D227" s="223"/>
      <c r="E227" s="223"/>
      <c r="F227" s="223"/>
      <c r="G227" s="223"/>
      <c r="H227" s="223"/>
      <c r="I227" s="223"/>
      <c r="J227" s="223"/>
      <c r="K227" s="223"/>
      <c r="L227" s="49"/>
      <c r="M227" s="49"/>
      <c r="N227" s="49"/>
      <c r="O227" s="49"/>
      <c r="P227" s="8"/>
      <c r="Q227" s="209">
        <f>IF(SUM(Q219:V223)=0,0,ROUND(Q216*Q226+T216*T226,3))</f>
        <v>0</v>
      </c>
      <c r="R227" s="210"/>
      <c r="S227" s="210"/>
      <c r="T227" s="210"/>
      <c r="U227" s="210"/>
      <c r="V227" s="211"/>
      <c r="Y227" s="222" t="s">
        <v>1</v>
      </c>
      <c r="Z227" s="223"/>
      <c r="AA227" s="223"/>
      <c r="AB227" s="223"/>
      <c r="AC227" s="223"/>
      <c r="AD227" s="223"/>
      <c r="AE227" s="223"/>
      <c r="AF227" s="223"/>
      <c r="AG227" s="223"/>
      <c r="AH227" s="223"/>
      <c r="AI227" s="49"/>
      <c r="AJ227" s="49"/>
      <c r="AK227" s="49"/>
      <c r="AL227" s="49"/>
      <c r="AM227" s="8"/>
      <c r="AN227" s="209">
        <f>IF(SUM(AN219:AS223)=0,0,ROUND(AN216*AN226+AQ216*AQ226,3))</f>
        <v>0</v>
      </c>
      <c r="AO227" s="210"/>
      <c r="AP227" s="210"/>
      <c r="AQ227" s="210"/>
      <c r="AR227" s="210"/>
      <c r="AS227" s="211"/>
    </row>
    <row r="228" spans="1:46" ht="15" customHeight="1" x14ac:dyDescent="0.15">
      <c r="A228" s="3"/>
      <c r="B228" s="11"/>
      <c r="C228" s="11"/>
      <c r="D228" s="11"/>
      <c r="E228" s="11"/>
      <c r="F228" s="11"/>
      <c r="G228" s="11"/>
      <c r="H228" s="11"/>
      <c r="I228" s="11"/>
      <c r="J228" s="11"/>
      <c r="K228" s="11"/>
      <c r="L228" s="11"/>
      <c r="M228" s="11"/>
      <c r="N228" s="11"/>
      <c r="O228" s="11"/>
      <c r="P228" s="11"/>
      <c r="Q228" s="12"/>
      <c r="R228" s="12"/>
      <c r="S228" s="12"/>
      <c r="T228" s="12"/>
      <c r="U228" s="12"/>
      <c r="V228" s="12"/>
      <c r="Y228" s="11"/>
      <c r="Z228" s="11"/>
      <c r="AA228" s="11"/>
      <c r="AB228" s="11"/>
      <c r="AC228" s="11"/>
      <c r="AD228" s="11"/>
      <c r="AE228" s="11"/>
      <c r="AF228" s="11"/>
      <c r="AG228" s="11"/>
      <c r="AH228" s="11"/>
      <c r="AI228" s="11"/>
      <c r="AJ228" s="11"/>
      <c r="AK228" s="11"/>
      <c r="AL228" s="11"/>
      <c r="AM228" s="11"/>
      <c r="AN228" s="12"/>
      <c r="AO228" s="12"/>
      <c r="AP228" s="12"/>
      <c r="AQ228" s="12"/>
      <c r="AR228" s="12"/>
      <c r="AS228" s="12"/>
    </row>
    <row r="229" spans="1:46" ht="15" customHeight="1" thickBot="1" x14ac:dyDescent="0.2">
      <c r="A229" s="3"/>
      <c r="B229" s="3"/>
      <c r="C229" s="3"/>
      <c r="D229" s="3"/>
      <c r="E229" s="3"/>
      <c r="F229" s="3"/>
      <c r="G229" s="3"/>
      <c r="H229" s="3"/>
      <c r="I229" s="3"/>
      <c r="J229" s="3"/>
      <c r="K229" s="3"/>
      <c r="L229" s="3"/>
      <c r="M229" s="3"/>
      <c r="N229" s="3"/>
      <c r="O229" s="3"/>
      <c r="P229" s="3"/>
      <c r="Q229" s="3"/>
      <c r="R229" s="3"/>
      <c r="S229" s="3"/>
      <c r="T229" s="3"/>
      <c r="U229" s="3"/>
      <c r="V229" s="3"/>
      <c r="Y229" s="3"/>
      <c r="Z229" s="3"/>
      <c r="AA229" s="3"/>
      <c r="AB229" s="3"/>
      <c r="AC229" s="3"/>
      <c r="AD229" s="3"/>
      <c r="AE229" s="3"/>
      <c r="AF229" s="3"/>
      <c r="AG229" s="3"/>
      <c r="AH229" s="3"/>
      <c r="AI229" s="3"/>
      <c r="AJ229" s="3"/>
      <c r="AK229" s="3"/>
      <c r="AL229" s="3"/>
      <c r="AM229" s="3"/>
      <c r="AN229" s="3"/>
      <c r="AO229" s="3"/>
      <c r="AP229" s="3"/>
      <c r="AQ229" s="3"/>
      <c r="AR229" s="3"/>
      <c r="AS229" s="3"/>
    </row>
    <row r="230" spans="1:46" ht="20.100000000000001" customHeight="1" x14ac:dyDescent="0.15">
      <c r="A230" s="3"/>
      <c r="B230" s="56"/>
      <c r="C230" s="21"/>
      <c r="D230" s="57"/>
      <c r="E230" s="57"/>
      <c r="F230" s="57"/>
      <c r="G230" s="57"/>
      <c r="H230" s="57"/>
      <c r="I230" s="57"/>
      <c r="J230" s="57"/>
      <c r="K230" s="57"/>
      <c r="L230" s="57"/>
      <c r="M230" s="57"/>
      <c r="N230" s="62" t="s">
        <v>234</v>
      </c>
      <c r="O230" s="62"/>
      <c r="P230" s="62"/>
      <c r="Q230" s="62"/>
      <c r="R230" s="62"/>
      <c r="S230" s="62"/>
      <c r="T230" s="62"/>
      <c r="U230" s="62"/>
      <c r="V230" s="63"/>
      <c r="Y230" s="56"/>
      <c r="Z230" s="21"/>
      <c r="AA230" s="57"/>
      <c r="AB230" s="57"/>
      <c r="AC230" s="57"/>
      <c r="AD230" s="57"/>
      <c r="AE230" s="57"/>
      <c r="AF230" s="57"/>
      <c r="AG230" s="57"/>
      <c r="AH230" s="57"/>
      <c r="AI230" s="57"/>
      <c r="AJ230" s="57"/>
      <c r="AK230" s="62" t="s">
        <v>234</v>
      </c>
      <c r="AL230" s="62"/>
      <c r="AM230" s="62"/>
      <c r="AN230" s="62"/>
      <c r="AO230" s="62"/>
      <c r="AP230" s="62"/>
      <c r="AQ230" s="62"/>
      <c r="AR230" s="62"/>
      <c r="AS230" s="63"/>
    </row>
    <row r="231" spans="1:46" ht="20.100000000000001" customHeight="1" x14ac:dyDescent="0.15">
      <c r="A231" s="3"/>
      <c r="B231" s="58"/>
      <c r="C231" s="59" t="s">
        <v>227</v>
      </c>
      <c r="D231" s="270"/>
      <c r="E231" s="270"/>
      <c r="F231" s="270"/>
      <c r="G231" s="270"/>
      <c r="H231" s="270"/>
      <c r="I231" s="270"/>
      <c r="J231" s="270"/>
      <c r="K231" s="270"/>
      <c r="L231" s="59" t="s">
        <v>228</v>
      </c>
      <c r="M231" s="59"/>
      <c r="N231" s="178" t="s">
        <v>8</v>
      </c>
      <c r="O231" s="177"/>
      <c r="P231" s="227"/>
      <c r="Q231" s="177" t="s">
        <v>7</v>
      </c>
      <c r="R231" s="177"/>
      <c r="S231" s="177"/>
      <c r="T231" s="178" t="s">
        <v>6</v>
      </c>
      <c r="U231" s="177"/>
      <c r="V231" s="179"/>
      <c r="Y231" s="58"/>
      <c r="Z231" s="59" t="s">
        <v>227</v>
      </c>
      <c r="AA231" s="270"/>
      <c r="AB231" s="270"/>
      <c r="AC231" s="270"/>
      <c r="AD231" s="270"/>
      <c r="AE231" s="270"/>
      <c r="AF231" s="270"/>
      <c r="AG231" s="270"/>
      <c r="AH231" s="270"/>
      <c r="AI231" s="59" t="s">
        <v>228</v>
      </c>
      <c r="AJ231" s="59"/>
      <c r="AK231" s="178" t="s">
        <v>8</v>
      </c>
      <c r="AL231" s="177"/>
      <c r="AM231" s="227"/>
      <c r="AN231" s="177" t="s">
        <v>7</v>
      </c>
      <c r="AO231" s="177"/>
      <c r="AP231" s="177"/>
      <c r="AQ231" s="178" t="s">
        <v>6</v>
      </c>
      <c r="AR231" s="177"/>
      <c r="AS231" s="179"/>
    </row>
    <row r="232" spans="1:46" ht="20.100000000000001" customHeight="1" x14ac:dyDescent="0.15">
      <c r="A232" s="3"/>
      <c r="B232" s="60"/>
      <c r="C232" s="61"/>
      <c r="D232" s="61"/>
      <c r="E232" s="61"/>
      <c r="F232" s="61"/>
      <c r="G232" s="61"/>
      <c r="H232" s="61"/>
      <c r="I232" s="61"/>
      <c r="J232" s="61"/>
      <c r="K232" s="61"/>
      <c r="L232" s="61"/>
      <c r="M232" s="61"/>
      <c r="N232" s="228" t="s">
        <v>5</v>
      </c>
      <c r="O232" s="229"/>
      <c r="P232" s="230"/>
      <c r="Q232" s="200"/>
      <c r="R232" s="201"/>
      <c r="S232" s="201"/>
      <c r="T232" s="200"/>
      <c r="U232" s="201"/>
      <c r="V232" s="208"/>
      <c r="Y232" s="60"/>
      <c r="Z232" s="61"/>
      <c r="AA232" s="61"/>
      <c r="AB232" s="61"/>
      <c r="AC232" s="61"/>
      <c r="AD232" s="61"/>
      <c r="AE232" s="61"/>
      <c r="AF232" s="61"/>
      <c r="AG232" s="61"/>
      <c r="AH232" s="61"/>
      <c r="AI232" s="61"/>
      <c r="AJ232" s="61"/>
      <c r="AK232" s="228" t="s">
        <v>5</v>
      </c>
      <c r="AL232" s="229"/>
      <c r="AM232" s="230"/>
      <c r="AN232" s="200"/>
      <c r="AO232" s="201"/>
      <c r="AP232" s="201"/>
      <c r="AQ232" s="200"/>
      <c r="AR232" s="201"/>
      <c r="AS232" s="208"/>
    </row>
    <row r="233" spans="1:46" ht="30" customHeight="1" thickBot="1" x14ac:dyDescent="0.2">
      <c r="A233" s="3"/>
      <c r="B233" s="239" t="s">
        <v>226</v>
      </c>
      <c r="C233" s="240"/>
      <c r="D233" s="240"/>
      <c r="E233" s="240"/>
      <c r="F233" s="240"/>
      <c r="G233" s="241"/>
      <c r="H233" s="188" t="s">
        <v>0</v>
      </c>
      <c r="I233" s="189"/>
      <c r="J233" s="190"/>
      <c r="K233" s="188" t="s">
        <v>48</v>
      </c>
      <c r="L233" s="189"/>
      <c r="M233" s="190"/>
      <c r="N233" s="188" t="s">
        <v>11</v>
      </c>
      <c r="O233" s="189"/>
      <c r="P233" s="190"/>
      <c r="Q233" s="170" t="s">
        <v>49</v>
      </c>
      <c r="R233" s="170"/>
      <c r="S233" s="170"/>
      <c r="T233" s="170"/>
      <c r="U233" s="170"/>
      <c r="V233" s="162"/>
      <c r="Y233" s="239" t="s">
        <v>226</v>
      </c>
      <c r="Z233" s="240"/>
      <c r="AA233" s="240"/>
      <c r="AB233" s="240"/>
      <c r="AC233" s="240"/>
      <c r="AD233" s="241"/>
      <c r="AE233" s="188" t="s">
        <v>0</v>
      </c>
      <c r="AF233" s="189"/>
      <c r="AG233" s="190"/>
      <c r="AH233" s="188" t="s">
        <v>48</v>
      </c>
      <c r="AI233" s="189"/>
      <c r="AJ233" s="190"/>
      <c r="AK233" s="188" t="s">
        <v>11</v>
      </c>
      <c r="AL233" s="189"/>
      <c r="AM233" s="190"/>
      <c r="AN233" s="170" t="s">
        <v>49</v>
      </c>
      <c r="AO233" s="170"/>
      <c r="AP233" s="170"/>
      <c r="AQ233" s="170"/>
      <c r="AR233" s="170"/>
      <c r="AS233" s="162"/>
    </row>
    <row r="234" spans="1:46" ht="20.100000000000001" customHeight="1" x14ac:dyDescent="0.15">
      <c r="A234" s="3"/>
      <c r="B234" s="237" t="s">
        <v>31</v>
      </c>
      <c r="C234" s="238"/>
      <c r="D234" s="238"/>
      <c r="E234" s="238"/>
      <c r="F234" s="238"/>
      <c r="G234" s="238"/>
      <c r="H234" s="234" t="s">
        <v>4</v>
      </c>
      <c r="I234" s="235"/>
      <c r="J234" s="236"/>
      <c r="K234" s="234" t="s">
        <v>4</v>
      </c>
      <c r="L234" s="235"/>
      <c r="M234" s="236"/>
      <c r="N234" s="234" t="s">
        <v>4</v>
      </c>
      <c r="O234" s="235"/>
      <c r="P234" s="236"/>
      <c r="Q234" s="202"/>
      <c r="R234" s="203"/>
      <c r="S234" s="203"/>
      <c r="T234" s="202"/>
      <c r="U234" s="203"/>
      <c r="V234" s="204"/>
      <c r="Y234" s="237" t="s">
        <v>31</v>
      </c>
      <c r="Z234" s="238"/>
      <c r="AA234" s="238"/>
      <c r="AB234" s="238"/>
      <c r="AC234" s="238"/>
      <c r="AD234" s="238"/>
      <c r="AE234" s="234" t="s">
        <v>4</v>
      </c>
      <c r="AF234" s="235"/>
      <c r="AG234" s="236"/>
      <c r="AH234" s="234" t="s">
        <v>4</v>
      </c>
      <c r="AI234" s="235"/>
      <c r="AJ234" s="236"/>
      <c r="AK234" s="234" t="s">
        <v>4</v>
      </c>
      <c r="AL234" s="235"/>
      <c r="AM234" s="236"/>
      <c r="AN234" s="202"/>
      <c r="AO234" s="203"/>
      <c r="AP234" s="203"/>
      <c r="AQ234" s="202"/>
      <c r="AR234" s="203"/>
      <c r="AS234" s="204"/>
    </row>
    <row r="235" spans="1:46" ht="20.100000000000001" customHeight="1" x14ac:dyDescent="0.15">
      <c r="A235" s="3"/>
      <c r="B235" s="217"/>
      <c r="C235" s="218"/>
      <c r="D235" s="218"/>
      <c r="E235" s="218"/>
      <c r="F235" s="218"/>
      <c r="G235" s="218"/>
      <c r="H235" s="191"/>
      <c r="I235" s="192"/>
      <c r="J235" s="193"/>
      <c r="K235" s="194"/>
      <c r="L235" s="195"/>
      <c r="M235" s="196"/>
      <c r="N235" s="219"/>
      <c r="O235" s="220"/>
      <c r="P235" s="221"/>
      <c r="Q235" s="197" t="str">
        <f>IF(AND(SUM(H235:M235)&gt;0,ISBLANK(N235)),"熱橋を選択",IF(OR(N235="一般部",N235="両方"),W235,""))</f>
        <v/>
      </c>
      <c r="R235" s="198"/>
      <c r="S235" s="198"/>
      <c r="T235" s="197" t="str">
        <f>IF(AND(SUM(H235:M235)&gt;0,ISBLANK(N235)),"して下さい",IF(OR(N235="熱橋部",N235="両方"),W235,""))</f>
        <v/>
      </c>
      <c r="U235" s="198"/>
      <c r="V235" s="199"/>
      <c r="W235" s="6">
        <f t="shared" ref="W235:W239" si="42">IF(ISBLANK(H235),0,ROUND(K235/H235/1000,3))</f>
        <v>0</v>
      </c>
      <c r="Y235" s="217"/>
      <c r="Z235" s="218"/>
      <c r="AA235" s="218"/>
      <c r="AB235" s="218"/>
      <c r="AC235" s="218"/>
      <c r="AD235" s="218"/>
      <c r="AE235" s="191"/>
      <c r="AF235" s="192"/>
      <c r="AG235" s="193"/>
      <c r="AH235" s="194"/>
      <c r="AI235" s="195"/>
      <c r="AJ235" s="196"/>
      <c r="AK235" s="219"/>
      <c r="AL235" s="220"/>
      <c r="AM235" s="221"/>
      <c r="AN235" s="197" t="str">
        <f>IF(AND(SUM(AE235:AH235)&gt;0,ISBLANK(AK235)),"熱橋を選択",IF(OR(AK235="一般部",AK235="両方"),AT235,""))</f>
        <v/>
      </c>
      <c r="AO235" s="198"/>
      <c r="AP235" s="198"/>
      <c r="AQ235" s="197" t="str">
        <f>IF(AND(SUM(AE235:AH235)&gt;0,ISBLANK(AK235)),"して下さい",IF(OR(AK235="熱橋部",AK235="両方"),AT235,""))</f>
        <v/>
      </c>
      <c r="AR235" s="198"/>
      <c r="AS235" s="199"/>
      <c r="AT235" s="6">
        <f t="shared" ref="AT235:AT239" si="43">IF(ISBLANK(AE235),0,ROUND(AH235/AE235/1000,3))</f>
        <v>0</v>
      </c>
    </row>
    <row r="236" spans="1:46" ht="20.100000000000001" customHeight="1" x14ac:dyDescent="0.15">
      <c r="A236" s="3"/>
      <c r="B236" s="217"/>
      <c r="C236" s="218"/>
      <c r="D236" s="218"/>
      <c r="E236" s="218"/>
      <c r="F236" s="218"/>
      <c r="G236" s="218"/>
      <c r="H236" s="191"/>
      <c r="I236" s="192"/>
      <c r="J236" s="193"/>
      <c r="K236" s="194"/>
      <c r="L236" s="195"/>
      <c r="M236" s="196"/>
      <c r="N236" s="219"/>
      <c r="O236" s="220"/>
      <c r="P236" s="221"/>
      <c r="Q236" s="197" t="str">
        <f>IF(AND(SUM(H236:M236)&gt;0,ISBLANK(N236)),"熱橋を選択",IF(OR(N236="一般部",N236="両方"),W236,""))</f>
        <v/>
      </c>
      <c r="R236" s="198"/>
      <c r="S236" s="198"/>
      <c r="T236" s="197" t="str">
        <f>IF(AND(SUM(H236:M236)&gt;0,ISBLANK(N236)),"して下さい",IF(OR(N236="熱橋部",N236="両方"),W236,""))</f>
        <v/>
      </c>
      <c r="U236" s="198"/>
      <c r="V236" s="199"/>
      <c r="W236" s="6">
        <f t="shared" si="42"/>
        <v>0</v>
      </c>
      <c r="Y236" s="217"/>
      <c r="Z236" s="218"/>
      <c r="AA236" s="218"/>
      <c r="AB236" s="218"/>
      <c r="AC236" s="218"/>
      <c r="AD236" s="218"/>
      <c r="AE236" s="191"/>
      <c r="AF236" s="192"/>
      <c r="AG236" s="193"/>
      <c r="AH236" s="194"/>
      <c r="AI236" s="195"/>
      <c r="AJ236" s="196"/>
      <c r="AK236" s="219"/>
      <c r="AL236" s="220"/>
      <c r="AM236" s="221"/>
      <c r="AN236" s="197" t="str">
        <f t="shared" ref="AN236:AN239" si="44">IF(AND(SUM(AE236:AH236)&gt;0,ISBLANK(AK236)),"熱橋を選択",IF(OR(AK236="一般部",AK236="両方"),AT236,""))</f>
        <v/>
      </c>
      <c r="AO236" s="198"/>
      <c r="AP236" s="198"/>
      <c r="AQ236" s="197" t="str">
        <f>IF(AND(SUM(AE236:AH236)&gt;0,ISBLANK(AK236)),"して下さい",IF(OR(AK236="熱橋部",AK236="両方"),AT236,""))</f>
        <v/>
      </c>
      <c r="AR236" s="198"/>
      <c r="AS236" s="199"/>
      <c r="AT236" s="6">
        <f t="shared" si="43"/>
        <v>0</v>
      </c>
    </row>
    <row r="237" spans="1:46" ht="20.100000000000001" customHeight="1" x14ac:dyDescent="0.15">
      <c r="A237" s="3"/>
      <c r="B237" s="217"/>
      <c r="C237" s="218"/>
      <c r="D237" s="218"/>
      <c r="E237" s="218"/>
      <c r="F237" s="218"/>
      <c r="G237" s="218"/>
      <c r="H237" s="191"/>
      <c r="I237" s="192"/>
      <c r="J237" s="193"/>
      <c r="K237" s="194"/>
      <c r="L237" s="195"/>
      <c r="M237" s="196"/>
      <c r="N237" s="219"/>
      <c r="O237" s="220"/>
      <c r="P237" s="221"/>
      <c r="Q237" s="197" t="str">
        <f>IF(AND(SUM(H237:M237)&gt;0,ISBLANK(N237)),"熱橋を選択",IF(OR(N237="一般部",N237="両方"),W237,""))</f>
        <v/>
      </c>
      <c r="R237" s="198"/>
      <c r="S237" s="198"/>
      <c r="T237" s="197" t="str">
        <f>IF(AND(SUM(H237:M237)&gt;0,ISBLANK(N237)),"して下さい",IF(OR(N237="熱橋部",N237="両方"),W237,""))</f>
        <v/>
      </c>
      <c r="U237" s="198"/>
      <c r="V237" s="199"/>
      <c r="W237" s="6">
        <f t="shared" si="42"/>
        <v>0</v>
      </c>
      <c r="Y237" s="217"/>
      <c r="Z237" s="218"/>
      <c r="AA237" s="218"/>
      <c r="AB237" s="218"/>
      <c r="AC237" s="218"/>
      <c r="AD237" s="218"/>
      <c r="AE237" s="191"/>
      <c r="AF237" s="192"/>
      <c r="AG237" s="193"/>
      <c r="AH237" s="194"/>
      <c r="AI237" s="195"/>
      <c r="AJ237" s="196"/>
      <c r="AK237" s="219"/>
      <c r="AL237" s="220"/>
      <c r="AM237" s="221"/>
      <c r="AN237" s="197" t="str">
        <f t="shared" si="44"/>
        <v/>
      </c>
      <c r="AO237" s="198"/>
      <c r="AP237" s="198"/>
      <c r="AQ237" s="197" t="str">
        <f>IF(AND(SUM(AE237:AH237)&gt;0,ISBLANK(AK237)),"して下さい",IF(OR(AK237="熱橋部",AK237="両方"),AT237,""))</f>
        <v/>
      </c>
      <c r="AR237" s="198"/>
      <c r="AS237" s="199"/>
      <c r="AT237" s="6">
        <f t="shared" si="43"/>
        <v>0</v>
      </c>
    </row>
    <row r="238" spans="1:46" ht="20.100000000000001" customHeight="1" x14ac:dyDescent="0.15">
      <c r="A238" s="3"/>
      <c r="B238" s="217"/>
      <c r="C238" s="218"/>
      <c r="D238" s="218"/>
      <c r="E238" s="218"/>
      <c r="F238" s="218"/>
      <c r="G238" s="218"/>
      <c r="H238" s="191"/>
      <c r="I238" s="192"/>
      <c r="J238" s="193"/>
      <c r="K238" s="194"/>
      <c r="L238" s="195"/>
      <c r="M238" s="196"/>
      <c r="N238" s="219"/>
      <c r="O238" s="220"/>
      <c r="P238" s="221"/>
      <c r="Q238" s="197" t="str">
        <f>IF(AND(SUM(H238:M238)&gt;0,ISBLANK(N238)),"熱橋を選択",IF(OR(N238="一般部",N238="両方"),W238,""))</f>
        <v/>
      </c>
      <c r="R238" s="198"/>
      <c r="S238" s="198"/>
      <c r="T238" s="197" t="str">
        <f>IF(AND(SUM(H238:M238)&gt;0,ISBLANK(N238)),"して下さい",IF(OR(N238="熱橋部",N238="両方"),W238,""))</f>
        <v/>
      </c>
      <c r="U238" s="198"/>
      <c r="V238" s="199"/>
      <c r="W238" s="6">
        <f t="shared" si="42"/>
        <v>0</v>
      </c>
      <c r="Y238" s="217"/>
      <c r="Z238" s="218"/>
      <c r="AA238" s="218"/>
      <c r="AB238" s="218"/>
      <c r="AC238" s="218"/>
      <c r="AD238" s="218"/>
      <c r="AE238" s="191"/>
      <c r="AF238" s="192"/>
      <c r="AG238" s="193"/>
      <c r="AH238" s="194"/>
      <c r="AI238" s="195"/>
      <c r="AJ238" s="196"/>
      <c r="AK238" s="219"/>
      <c r="AL238" s="220"/>
      <c r="AM238" s="221"/>
      <c r="AN238" s="197" t="str">
        <f t="shared" si="44"/>
        <v/>
      </c>
      <c r="AO238" s="198"/>
      <c r="AP238" s="198"/>
      <c r="AQ238" s="197" t="str">
        <f>IF(AND(SUM(AE238:AH238)&gt;0,ISBLANK(AK238)),"して下さい",IF(OR(AK238="熱橋部",AK238="両方"),AT238,""))</f>
        <v/>
      </c>
      <c r="AR238" s="198"/>
      <c r="AS238" s="199"/>
      <c r="AT238" s="6">
        <f t="shared" si="43"/>
        <v>0</v>
      </c>
    </row>
    <row r="239" spans="1:46" ht="20.100000000000001" customHeight="1" x14ac:dyDescent="0.15">
      <c r="A239" s="3"/>
      <c r="B239" s="247"/>
      <c r="C239" s="248"/>
      <c r="D239" s="248"/>
      <c r="E239" s="248"/>
      <c r="F239" s="248"/>
      <c r="G239" s="249"/>
      <c r="H239" s="191"/>
      <c r="I239" s="192"/>
      <c r="J239" s="193"/>
      <c r="K239" s="194"/>
      <c r="L239" s="195"/>
      <c r="M239" s="196"/>
      <c r="N239" s="219"/>
      <c r="O239" s="220"/>
      <c r="P239" s="221"/>
      <c r="Q239" s="197" t="str">
        <f>IF(AND(SUM(H239:M239)&gt;0,ISBLANK(N239)),"熱橋を選択",IF(OR(N239="一般部",N239="両方"),W239,""))</f>
        <v/>
      </c>
      <c r="R239" s="198"/>
      <c r="S239" s="198"/>
      <c r="T239" s="197" t="str">
        <f>IF(AND(SUM(H239:M239)&gt;0,ISBLANK(N239)),"して下さい",IF(OR(N239="熱橋部",N239="両方"),W239,""))</f>
        <v/>
      </c>
      <c r="U239" s="198"/>
      <c r="V239" s="199"/>
      <c r="W239" s="6">
        <f t="shared" si="42"/>
        <v>0</v>
      </c>
      <c r="Y239" s="247"/>
      <c r="Z239" s="248"/>
      <c r="AA239" s="248"/>
      <c r="AB239" s="248"/>
      <c r="AC239" s="248"/>
      <c r="AD239" s="249"/>
      <c r="AE239" s="191"/>
      <c r="AF239" s="192"/>
      <c r="AG239" s="193"/>
      <c r="AH239" s="194"/>
      <c r="AI239" s="195"/>
      <c r="AJ239" s="196"/>
      <c r="AK239" s="219"/>
      <c r="AL239" s="220"/>
      <c r="AM239" s="221"/>
      <c r="AN239" s="197" t="str">
        <f t="shared" si="44"/>
        <v/>
      </c>
      <c r="AO239" s="198"/>
      <c r="AP239" s="198"/>
      <c r="AQ239" s="197" t="str">
        <f>IF(AND(SUM(AE239:AH239)&gt;0,ISBLANK(AK239)),"して下さい",IF(OR(AK239="熱橋部",AK239="両方"),AT239,""))</f>
        <v/>
      </c>
      <c r="AR239" s="198"/>
      <c r="AS239" s="199"/>
      <c r="AT239" s="6">
        <f t="shared" si="43"/>
        <v>0</v>
      </c>
    </row>
    <row r="240" spans="1:46" ht="20.100000000000001" customHeight="1" x14ac:dyDescent="0.15">
      <c r="A240" s="3"/>
      <c r="B240" s="214" t="s">
        <v>32</v>
      </c>
      <c r="C240" s="215"/>
      <c r="D240" s="215"/>
      <c r="E240" s="215"/>
      <c r="F240" s="215"/>
      <c r="G240" s="216"/>
      <c r="H240" s="244" t="s">
        <v>4</v>
      </c>
      <c r="I240" s="245"/>
      <c r="J240" s="246"/>
      <c r="K240" s="244" t="s">
        <v>4</v>
      </c>
      <c r="L240" s="245"/>
      <c r="M240" s="246"/>
      <c r="N240" s="244" t="s">
        <v>4</v>
      </c>
      <c r="O240" s="245"/>
      <c r="P240" s="246"/>
      <c r="Q240" s="180"/>
      <c r="R240" s="181"/>
      <c r="S240" s="181"/>
      <c r="T240" s="180"/>
      <c r="U240" s="181"/>
      <c r="V240" s="182"/>
      <c r="Y240" s="214" t="s">
        <v>32</v>
      </c>
      <c r="Z240" s="215"/>
      <c r="AA240" s="215"/>
      <c r="AB240" s="215"/>
      <c r="AC240" s="215"/>
      <c r="AD240" s="216"/>
      <c r="AE240" s="244" t="s">
        <v>4</v>
      </c>
      <c r="AF240" s="245"/>
      <c r="AG240" s="246"/>
      <c r="AH240" s="244" t="s">
        <v>4</v>
      </c>
      <c r="AI240" s="245"/>
      <c r="AJ240" s="246"/>
      <c r="AK240" s="244" t="s">
        <v>4</v>
      </c>
      <c r="AL240" s="245"/>
      <c r="AM240" s="246"/>
      <c r="AN240" s="180"/>
      <c r="AO240" s="181"/>
      <c r="AP240" s="181"/>
      <c r="AQ240" s="180"/>
      <c r="AR240" s="181"/>
      <c r="AS240" s="182"/>
    </row>
    <row r="241" spans="1:46" ht="20.100000000000001" customHeight="1" x14ac:dyDescent="0.15">
      <c r="A241" s="3"/>
      <c r="B241" s="212" t="s">
        <v>3</v>
      </c>
      <c r="C241" s="213"/>
      <c r="D241" s="213"/>
      <c r="E241" s="213"/>
      <c r="F241" s="213"/>
      <c r="G241" s="213"/>
      <c r="H241" s="213"/>
      <c r="I241" s="213"/>
      <c r="J241" s="213"/>
      <c r="K241" s="213"/>
      <c r="L241" s="48"/>
      <c r="M241" s="48"/>
      <c r="N241" s="48"/>
      <c r="O241" s="48"/>
      <c r="P241" s="7"/>
      <c r="Q241" s="183">
        <f>SUM(Q234:S240)</f>
        <v>0</v>
      </c>
      <c r="R241" s="184"/>
      <c r="S241" s="184"/>
      <c r="T241" s="183">
        <f>SUM(T234:V240)</f>
        <v>0</v>
      </c>
      <c r="U241" s="184"/>
      <c r="V241" s="185"/>
      <c r="Y241" s="212" t="s">
        <v>3</v>
      </c>
      <c r="Z241" s="213"/>
      <c r="AA241" s="213"/>
      <c r="AB241" s="213"/>
      <c r="AC241" s="213"/>
      <c r="AD241" s="213"/>
      <c r="AE241" s="213"/>
      <c r="AF241" s="213"/>
      <c r="AG241" s="213"/>
      <c r="AH241" s="213"/>
      <c r="AI241" s="48"/>
      <c r="AJ241" s="48"/>
      <c r="AK241" s="48"/>
      <c r="AL241" s="48"/>
      <c r="AM241" s="7"/>
      <c r="AN241" s="183">
        <f>SUM(AN234:AP240)</f>
        <v>0</v>
      </c>
      <c r="AO241" s="184"/>
      <c r="AP241" s="184"/>
      <c r="AQ241" s="183">
        <f>SUM(AQ234:AS240)</f>
        <v>0</v>
      </c>
      <c r="AR241" s="184"/>
      <c r="AS241" s="185"/>
    </row>
    <row r="242" spans="1:46" ht="20.100000000000001" customHeight="1" x14ac:dyDescent="0.15">
      <c r="A242" s="3"/>
      <c r="B242" s="212" t="s">
        <v>2</v>
      </c>
      <c r="C242" s="213"/>
      <c r="D242" s="213"/>
      <c r="E242" s="213"/>
      <c r="F242" s="213"/>
      <c r="G242" s="213"/>
      <c r="H242" s="213"/>
      <c r="I242" s="213"/>
      <c r="J242" s="213"/>
      <c r="K242" s="213"/>
      <c r="L242" s="48"/>
      <c r="M242" s="48"/>
      <c r="N242" s="48"/>
      <c r="O242" s="48"/>
      <c r="P242" s="7"/>
      <c r="Q242" s="183">
        <f>IF(SUM(Q235:S239)=0,0,ROUND(1/Q241,3))</f>
        <v>0</v>
      </c>
      <c r="R242" s="184"/>
      <c r="S242" s="184"/>
      <c r="T242" s="183">
        <f>IF(SUM(T235:V239)=0,0,ROUND(1/T241,3))</f>
        <v>0</v>
      </c>
      <c r="U242" s="184"/>
      <c r="V242" s="185"/>
      <c r="Y242" s="212" t="s">
        <v>2</v>
      </c>
      <c r="Z242" s="213"/>
      <c r="AA242" s="213"/>
      <c r="AB242" s="213"/>
      <c r="AC242" s="213"/>
      <c r="AD242" s="213"/>
      <c r="AE242" s="213"/>
      <c r="AF242" s="213"/>
      <c r="AG242" s="213"/>
      <c r="AH242" s="213"/>
      <c r="AI242" s="48"/>
      <c r="AJ242" s="48"/>
      <c r="AK242" s="48"/>
      <c r="AL242" s="48"/>
      <c r="AM242" s="7"/>
      <c r="AN242" s="183">
        <f>IF(SUM(AN235:AP239)=0,0,ROUND(1/AN241,3))</f>
        <v>0</v>
      </c>
      <c r="AO242" s="184"/>
      <c r="AP242" s="184"/>
      <c r="AQ242" s="183">
        <f>IF(SUM(AQ235:AS239)=0,0,ROUND(1/AQ241,3))</f>
        <v>0</v>
      </c>
      <c r="AR242" s="184"/>
      <c r="AS242" s="185"/>
    </row>
    <row r="243" spans="1:46" ht="20.100000000000001" customHeight="1" thickBot="1" x14ac:dyDescent="0.2">
      <c r="A243" s="3"/>
      <c r="B243" s="222" t="s">
        <v>1</v>
      </c>
      <c r="C243" s="223"/>
      <c r="D243" s="223"/>
      <c r="E243" s="223"/>
      <c r="F243" s="223"/>
      <c r="G243" s="223"/>
      <c r="H243" s="223"/>
      <c r="I243" s="223"/>
      <c r="J243" s="223"/>
      <c r="K243" s="223"/>
      <c r="L243" s="49"/>
      <c r="M243" s="49"/>
      <c r="N243" s="49"/>
      <c r="O243" s="49"/>
      <c r="P243" s="8"/>
      <c r="Q243" s="209">
        <f>IF(SUM(Q235:V239)=0,0,ROUND(Q232*Q242+T232*T242,3))</f>
        <v>0</v>
      </c>
      <c r="R243" s="210"/>
      <c r="S243" s="210"/>
      <c r="T243" s="210"/>
      <c r="U243" s="210"/>
      <c r="V243" s="211"/>
      <c r="Y243" s="222" t="s">
        <v>1</v>
      </c>
      <c r="Z243" s="223"/>
      <c r="AA243" s="223"/>
      <c r="AB243" s="223"/>
      <c r="AC243" s="223"/>
      <c r="AD243" s="223"/>
      <c r="AE243" s="223"/>
      <c r="AF243" s="223"/>
      <c r="AG243" s="223"/>
      <c r="AH243" s="223"/>
      <c r="AI243" s="49"/>
      <c r="AJ243" s="49"/>
      <c r="AK243" s="49"/>
      <c r="AL243" s="49"/>
      <c r="AM243" s="8"/>
      <c r="AN243" s="209">
        <f>IF(SUM(AN235:AS239)=0,0,ROUND(AN232*AN242+AQ232*AQ242,3))</f>
        <v>0</v>
      </c>
      <c r="AO243" s="210"/>
      <c r="AP243" s="210"/>
      <c r="AQ243" s="210"/>
      <c r="AR243" s="210"/>
      <c r="AS243" s="211"/>
    </row>
    <row r="244" spans="1:46" ht="15" customHeight="1" x14ac:dyDescent="0.15">
      <c r="A244" s="3"/>
      <c r="B244" s="11"/>
      <c r="C244" s="11"/>
      <c r="D244" s="11"/>
      <c r="E244" s="11"/>
      <c r="F244" s="11"/>
      <c r="G244" s="11"/>
      <c r="H244" s="11"/>
      <c r="I244" s="11"/>
      <c r="J244" s="11"/>
      <c r="K244" s="11"/>
      <c r="L244" s="11"/>
      <c r="M244" s="11"/>
      <c r="N244" s="11"/>
      <c r="O244" s="11"/>
      <c r="P244" s="11"/>
      <c r="Q244" s="12"/>
      <c r="R244" s="12"/>
      <c r="S244" s="12"/>
      <c r="T244" s="12"/>
      <c r="U244" s="12"/>
      <c r="V244" s="12"/>
      <c r="Y244" s="11"/>
      <c r="Z244" s="11"/>
      <c r="AA244" s="11"/>
      <c r="AB244" s="11"/>
      <c r="AC244" s="11"/>
      <c r="AD244" s="11"/>
      <c r="AE244" s="11"/>
      <c r="AF244" s="11"/>
      <c r="AG244" s="11"/>
      <c r="AH244" s="11"/>
      <c r="AI244" s="11"/>
      <c r="AJ244" s="11"/>
      <c r="AK244" s="11"/>
      <c r="AL244" s="11"/>
      <c r="AM244" s="11"/>
      <c r="AN244" s="12"/>
      <c r="AO244" s="12"/>
      <c r="AP244" s="12"/>
      <c r="AQ244" s="12"/>
      <c r="AR244" s="12"/>
      <c r="AS244" s="12"/>
    </row>
    <row r="245" spans="1:46" ht="15" customHeight="1" thickBot="1" x14ac:dyDescent="0.2">
      <c r="A245" s="3"/>
      <c r="B245" s="3"/>
      <c r="C245" s="3"/>
      <c r="D245" s="3"/>
      <c r="E245" s="3"/>
      <c r="F245" s="3"/>
      <c r="G245" s="3"/>
      <c r="H245" s="3"/>
      <c r="I245" s="3"/>
      <c r="J245" s="3"/>
      <c r="K245" s="3"/>
      <c r="L245" s="3"/>
      <c r="M245" s="3"/>
      <c r="N245" s="3"/>
      <c r="O245" s="3"/>
      <c r="P245" s="3"/>
      <c r="Q245" s="3"/>
      <c r="R245" s="3"/>
      <c r="S245" s="3"/>
      <c r="T245" s="3"/>
      <c r="U245" s="3"/>
      <c r="V245" s="3"/>
      <c r="Y245" s="3"/>
      <c r="Z245" s="3"/>
      <c r="AA245" s="3"/>
      <c r="AB245" s="3"/>
      <c r="AC245" s="3"/>
      <c r="AD245" s="3"/>
      <c r="AE245" s="3"/>
      <c r="AF245" s="3"/>
      <c r="AG245" s="3"/>
      <c r="AH245" s="3"/>
      <c r="AI245" s="3"/>
      <c r="AJ245" s="3"/>
      <c r="AK245" s="3"/>
      <c r="AL245" s="3"/>
      <c r="AM245" s="3"/>
      <c r="AN245" s="3"/>
      <c r="AO245" s="3"/>
      <c r="AP245" s="3"/>
      <c r="AQ245" s="3"/>
      <c r="AR245" s="3"/>
      <c r="AS245" s="3"/>
    </row>
    <row r="246" spans="1:46" ht="20.100000000000001" customHeight="1" x14ac:dyDescent="0.15">
      <c r="A246" s="3"/>
      <c r="B246" s="56"/>
      <c r="C246" s="21"/>
      <c r="D246" s="57"/>
      <c r="E246" s="57"/>
      <c r="F246" s="57"/>
      <c r="G246" s="57"/>
      <c r="H246" s="57"/>
      <c r="I246" s="57"/>
      <c r="J246" s="57"/>
      <c r="K246" s="57"/>
      <c r="L246" s="57"/>
      <c r="M246" s="57"/>
      <c r="N246" s="62" t="s">
        <v>234</v>
      </c>
      <c r="O246" s="62"/>
      <c r="P246" s="62"/>
      <c r="Q246" s="62"/>
      <c r="R246" s="62"/>
      <c r="S246" s="62"/>
      <c r="T246" s="62"/>
      <c r="U246" s="62"/>
      <c r="V246" s="63"/>
      <c r="Y246" s="56"/>
      <c r="Z246" s="21"/>
      <c r="AA246" s="57"/>
      <c r="AB246" s="57"/>
      <c r="AC246" s="57"/>
      <c r="AD246" s="57"/>
      <c r="AE246" s="57"/>
      <c r="AF246" s="57"/>
      <c r="AG246" s="57"/>
      <c r="AH246" s="57"/>
      <c r="AI246" s="57"/>
      <c r="AJ246" s="57"/>
      <c r="AK246" s="62" t="s">
        <v>234</v>
      </c>
      <c r="AL246" s="62"/>
      <c r="AM246" s="62"/>
      <c r="AN246" s="62"/>
      <c r="AO246" s="62"/>
      <c r="AP246" s="62"/>
      <c r="AQ246" s="62"/>
      <c r="AR246" s="62"/>
      <c r="AS246" s="63"/>
    </row>
    <row r="247" spans="1:46" ht="20.100000000000001" customHeight="1" x14ac:dyDescent="0.15">
      <c r="A247" s="3"/>
      <c r="B247" s="58"/>
      <c r="C247" s="59" t="s">
        <v>227</v>
      </c>
      <c r="D247" s="270"/>
      <c r="E247" s="270"/>
      <c r="F247" s="270"/>
      <c r="G247" s="270"/>
      <c r="H247" s="270"/>
      <c r="I247" s="270"/>
      <c r="J247" s="270"/>
      <c r="K247" s="270"/>
      <c r="L247" s="59" t="s">
        <v>228</v>
      </c>
      <c r="M247" s="59"/>
      <c r="N247" s="178" t="s">
        <v>8</v>
      </c>
      <c r="O247" s="177"/>
      <c r="P247" s="227"/>
      <c r="Q247" s="177" t="s">
        <v>7</v>
      </c>
      <c r="R247" s="177"/>
      <c r="S247" s="177"/>
      <c r="T247" s="178" t="s">
        <v>6</v>
      </c>
      <c r="U247" s="177"/>
      <c r="V247" s="179"/>
      <c r="Y247" s="58"/>
      <c r="Z247" s="59" t="s">
        <v>227</v>
      </c>
      <c r="AA247" s="270"/>
      <c r="AB247" s="270"/>
      <c r="AC247" s="270"/>
      <c r="AD247" s="270"/>
      <c r="AE247" s="270"/>
      <c r="AF247" s="270"/>
      <c r="AG247" s="270"/>
      <c r="AH247" s="270"/>
      <c r="AI247" s="59" t="s">
        <v>228</v>
      </c>
      <c r="AJ247" s="59"/>
      <c r="AK247" s="178" t="s">
        <v>8</v>
      </c>
      <c r="AL247" s="177"/>
      <c r="AM247" s="227"/>
      <c r="AN247" s="177" t="s">
        <v>7</v>
      </c>
      <c r="AO247" s="177"/>
      <c r="AP247" s="177"/>
      <c r="AQ247" s="178" t="s">
        <v>6</v>
      </c>
      <c r="AR247" s="177"/>
      <c r="AS247" s="179"/>
    </row>
    <row r="248" spans="1:46" ht="20.100000000000001" customHeight="1" x14ac:dyDescent="0.15">
      <c r="A248" s="3"/>
      <c r="B248" s="60"/>
      <c r="C248" s="61"/>
      <c r="D248" s="61"/>
      <c r="E248" s="61"/>
      <c r="F248" s="61"/>
      <c r="G248" s="61"/>
      <c r="H248" s="61"/>
      <c r="I248" s="61"/>
      <c r="J248" s="61"/>
      <c r="K248" s="61"/>
      <c r="L248" s="61"/>
      <c r="M248" s="61"/>
      <c r="N248" s="228" t="s">
        <v>5</v>
      </c>
      <c r="O248" s="229"/>
      <c r="P248" s="230"/>
      <c r="Q248" s="200"/>
      <c r="R248" s="201"/>
      <c r="S248" s="201"/>
      <c r="T248" s="200"/>
      <c r="U248" s="201"/>
      <c r="V248" s="208"/>
      <c r="Y248" s="60"/>
      <c r="Z248" s="61"/>
      <c r="AA248" s="61"/>
      <c r="AB248" s="61"/>
      <c r="AC248" s="61"/>
      <c r="AD248" s="61"/>
      <c r="AE248" s="61"/>
      <c r="AF248" s="61"/>
      <c r="AG248" s="61"/>
      <c r="AH248" s="61"/>
      <c r="AI248" s="61"/>
      <c r="AJ248" s="61"/>
      <c r="AK248" s="228" t="s">
        <v>5</v>
      </c>
      <c r="AL248" s="229"/>
      <c r="AM248" s="230"/>
      <c r="AN248" s="200"/>
      <c r="AO248" s="201"/>
      <c r="AP248" s="201"/>
      <c r="AQ248" s="200"/>
      <c r="AR248" s="201"/>
      <c r="AS248" s="208"/>
    </row>
    <row r="249" spans="1:46" ht="30" customHeight="1" thickBot="1" x14ac:dyDescent="0.2">
      <c r="A249" s="3"/>
      <c r="B249" s="239" t="s">
        <v>226</v>
      </c>
      <c r="C249" s="240"/>
      <c r="D249" s="240"/>
      <c r="E249" s="240"/>
      <c r="F249" s="240"/>
      <c r="G249" s="241"/>
      <c r="H249" s="188" t="s">
        <v>0</v>
      </c>
      <c r="I249" s="189"/>
      <c r="J249" s="190"/>
      <c r="K249" s="188" t="s">
        <v>48</v>
      </c>
      <c r="L249" s="189"/>
      <c r="M249" s="190"/>
      <c r="N249" s="188" t="s">
        <v>11</v>
      </c>
      <c r="O249" s="189"/>
      <c r="P249" s="190"/>
      <c r="Q249" s="170" t="s">
        <v>49</v>
      </c>
      <c r="R249" s="170"/>
      <c r="S249" s="170"/>
      <c r="T249" s="170"/>
      <c r="U249" s="170"/>
      <c r="V249" s="162"/>
      <c r="Y249" s="239" t="s">
        <v>226</v>
      </c>
      <c r="Z249" s="240"/>
      <c r="AA249" s="240"/>
      <c r="AB249" s="240"/>
      <c r="AC249" s="240"/>
      <c r="AD249" s="241"/>
      <c r="AE249" s="188" t="s">
        <v>0</v>
      </c>
      <c r="AF249" s="189"/>
      <c r="AG249" s="190"/>
      <c r="AH249" s="188" t="s">
        <v>48</v>
      </c>
      <c r="AI249" s="189"/>
      <c r="AJ249" s="190"/>
      <c r="AK249" s="188" t="s">
        <v>11</v>
      </c>
      <c r="AL249" s="189"/>
      <c r="AM249" s="190"/>
      <c r="AN249" s="170" t="s">
        <v>49</v>
      </c>
      <c r="AO249" s="170"/>
      <c r="AP249" s="170"/>
      <c r="AQ249" s="170"/>
      <c r="AR249" s="170"/>
      <c r="AS249" s="162"/>
    </row>
    <row r="250" spans="1:46" ht="20.100000000000001" customHeight="1" x14ac:dyDescent="0.15">
      <c r="A250" s="3"/>
      <c r="B250" s="237" t="s">
        <v>31</v>
      </c>
      <c r="C250" s="238"/>
      <c r="D250" s="238"/>
      <c r="E250" s="238"/>
      <c r="F250" s="238"/>
      <c r="G250" s="238"/>
      <c r="H250" s="234" t="s">
        <v>4</v>
      </c>
      <c r="I250" s="235"/>
      <c r="J250" s="236"/>
      <c r="K250" s="234" t="s">
        <v>4</v>
      </c>
      <c r="L250" s="235"/>
      <c r="M250" s="236"/>
      <c r="N250" s="234" t="s">
        <v>4</v>
      </c>
      <c r="O250" s="235"/>
      <c r="P250" s="236"/>
      <c r="Q250" s="202"/>
      <c r="R250" s="203"/>
      <c r="S250" s="203"/>
      <c r="T250" s="202"/>
      <c r="U250" s="203"/>
      <c r="V250" s="204"/>
      <c r="Y250" s="237" t="s">
        <v>31</v>
      </c>
      <c r="Z250" s="238"/>
      <c r="AA250" s="238"/>
      <c r="AB250" s="238"/>
      <c r="AC250" s="238"/>
      <c r="AD250" s="238"/>
      <c r="AE250" s="234" t="s">
        <v>4</v>
      </c>
      <c r="AF250" s="235"/>
      <c r="AG250" s="236"/>
      <c r="AH250" s="234" t="s">
        <v>4</v>
      </c>
      <c r="AI250" s="235"/>
      <c r="AJ250" s="236"/>
      <c r="AK250" s="234" t="s">
        <v>4</v>
      </c>
      <c r="AL250" s="235"/>
      <c r="AM250" s="236"/>
      <c r="AN250" s="202"/>
      <c r="AO250" s="203"/>
      <c r="AP250" s="203"/>
      <c r="AQ250" s="202"/>
      <c r="AR250" s="203"/>
      <c r="AS250" s="204"/>
    </row>
    <row r="251" spans="1:46" ht="20.100000000000001" customHeight="1" x14ac:dyDescent="0.15">
      <c r="A251" s="3"/>
      <c r="B251" s="217"/>
      <c r="C251" s="218"/>
      <c r="D251" s="218"/>
      <c r="E251" s="218"/>
      <c r="F251" s="218"/>
      <c r="G251" s="218"/>
      <c r="H251" s="191"/>
      <c r="I251" s="192"/>
      <c r="J251" s="193"/>
      <c r="K251" s="194"/>
      <c r="L251" s="195"/>
      <c r="M251" s="196"/>
      <c r="N251" s="219"/>
      <c r="O251" s="220"/>
      <c r="P251" s="221"/>
      <c r="Q251" s="197" t="str">
        <f>IF(AND(SUM(H251:M251)&gt;0,ISBLANK(N251)),"熱橋を選択",IF(OR(N251="一般部",N251="両方"),W251,""))</f>
        <v/>
      </c>
      <c r="R251" s="198"/>
      <c r="S251" s="198"/>
      <c r="T251" s="197" t="str">
        <f>IF(AND(SUM(H251:M251)&gt;0,ISBLANK(N251)),"して下さい",IF(OR(N251="熱橋部",N251="両方"),W251,""))</f>
        <v/>
      </c>
      <c r="U251" s="198"/>
      <c r="V251" s="199"/>
      <c r="W251" s="6">
        <f t="shared" ref="W251:W255" si="45">IF(ISBLANK(H251),0,ROUND(K251/H251/1000,3))</f>
        <v>0</v>
      </c>
      <c r="Y251" s="217"/>
      <c r="Z251" s="218"/>
      <c r="AA251" s="218"/>
      <c r="AB251" s="218"/>
      <c r="AC251" s="218"/>
      <c r="AD251" s="218"/>
      <c r="AE251" s="191"/>
      <c r="AF251" s="192"/>
      <c r="AG251" s="193"/>
      <c r="AH251" s="194"/>
      <c r="AI251" s="195"/>
      <c r="AJ251" s="196"/>
      <c r="AK251" s="219"/>
      <c r="AL251" s="220"/>
      <c r="AM251" s="221"/>
      <c r="AN251" s="197" t="str">
        <f>IF(AND(SUM(AE251:AH251)&gt;0,ISBLANK(AK251)),"熱橋を選択",IF(OR(AK251="一般部",AK251="両方"),AT251,""))</f>
        <v/>
      </c>
      <c r="AO251" s="198"/>
      <c r="AP251" s="198"/>
      <c r="AQ251" s="197" t="str">
        <f>IF(AND(SUM(AE251:AH251)&gt;0,ISBLANK(AK251)),"して下さい",IF(OR(AK251="熱橋部",AK251="両方"),AT251,""))</f>
        <v/>
      </c>
      <c r="AR251" s="198"/>
      <c r="AS251" s="199"/>
      <c r="AT251" s="6">
        <f t="shared" ref="AT251:AT255" si="46">IF(ISBLANK(AE251),0,ROUND(AH251/AE251/1000,3))</f>
        <v>0</v>
      </c>
    </row>
    <row r="252" spans="1:46" ht="20.100000000000001" customHeight="1" x14ac:dyDescent="0.15">
      <c r="A252" s="3"/>
      <c r="B252" s="217"/>
      <c r="C252" s="218"/>
      <c r="D252" s="218"/>
      <c r="E252" s="218"/>
      <c r="F252" s="218"/>
      <c r="G252" s="218"/>
      <c r="H252" s="191"/>
      <c r="I252" s="192"/>
      <c r="J252" s="193"/>
      <c r="K252" s="194"/>
      <c r="L252" s="195"/>
      <c r="M252" s="196"/>
      <c r="N252" s="219"/>
      <c r="O252" s="220"/>
      <c r="P252" s="221"/>
      <c r="Q252" s="197" t="str">
        <f>IF(AND(SUM(H252:M252)&gt;0,ISBLANK(N252)),"熱橋を選択",IF(OR(N252="一般部",N252="両方"),W252,""))</f>
        <v/>
      </c>
      <c r="R252" s="198"/>
      <c r="S252" s="198"/>
      <c r="T252" s="197" t="str">
        <f>IF(AND(SUM(H252:M252)&gt;0,ISBLANK(N252)),"して下さい",IF(OR(N252="熱橋部",N252="両方"),W252,""))</f>
        <v/>
      </c>
      <c r="U252" s="198"/>
      <c r="V252" s="199"/>
      <c r="W252" s="6">
        <f t="shared" si="45"/>
        <v>0</v>
      </c>
      <c r="Y252" s="217"/>
      <c r="Z252" s="218"/>
      <c r="AA252" s="218"/>
      <c r="AB252" s="218"/>
      <c r="AC252" s="218"/>
      <c r="AD252" s="218"/>
      <c r="AE252" s="191"/>
      <c r="AF252" s="192"/>
      <c r="AG252" s="193"/>
      <c r="AH252" s="194"/>
      <c r="AI252" s="195"/>
      <c r="AJ252" s="196"/>
      <c r="AK252" s="219"/>
      <c r="AL252" s="220"/>
      <c r="AM252" s="221"/>
      <c r="AN252" s="197" t="str">
        <f t="shared" ref="AN252:AN255" si="47">IF(AND(SUM(AE252:AH252)&gt;0,ISBLANK(AK252)),"熱橋を選択",IF(OR(AK252="一般部",AK252="両方"),AT252,""))</f>
        <v/>
      </c>
      <c r="AO252" s="198"/>
      <c r="AP252" s="198"/>
      <c r="AQ252" s="197" t="str">
        <f>IF(AND(SUM(AE252:AH252)&gt;0,ISBLANK(AK252)),"して下さい",IF(OR(AK252="熱橋部",AK252="両方"),AT252,""))</f>
        <v/>
      </c>
      <c r="AR252" s="198"/>
      <c r="AS252" s="199"/>
      <c r="AT252" s="6">
        <f t="shared" si="46"/>
        <v>0</v>
      </c>
    </row>
    <row r="253" spans="1:46" ht="20.100000000000001" customHeight="1" x14ac:dyDescent="0.15">
      <c r="A253" s="3"/>
      <c r="B253" s="217"/>
      <c r="C253" s="218"/>
      <c r="D253" s="218"/>
      <c r="E253" s="218"/>
      <c r="F253" s="218"/>
      <c r="G253" s="218"/>
      <c r="H253" s="191"/>
      <c r="I253" s="192"/>
      <c r="J253" s="193"/>
      <c r="K253" s="194"/>
      <c r="L253" s="195"/>
      <c r="M253" s="196"/>
      <c r="N253" s="219"/>
      <c r="O253" s="220"/>
      <c r="P253" s="221"/>
      <c r="Q253" s="197" t="str">
        <f>IF(AND(SUM(H253:M253)&gt;0,ISBLANK(N253)),"熱橋を選択",IF(OR(N253="一般部",N253="両方"),W253,""))</f>
        <v/>
      </c>
      <c r="R253" s="198"/>
      <c r="S253" s="198"/>
      <c r="T253" s="197" t="str">
        <f>IF(AND(SUM(H253:M253)&gt;0,ISBLANK(N253)),"して下さい",IF(OR(N253="熱橋部",N253="両方"),W253,""))</f>
        <v/>
      </c>
      <c r="U253" s="198"/>
      <c r="V253" s="199"/>
      <c r="W253" s="6">
        <f t="shared" si="45"/>
        <v>0</v>
      </c>
      <c r="Y253" s="217"/>
      <c r="Z253" s="218"/>
      <c r="AA253" s="218"/>
      <c r="AB253" s="218"/>
      <c r="AC253" s="218"/>
      <c r="AD253" s="218"/>
      <c r="AE253" s="191"/>
      <c r="AF253" s="192"/>
      <c r="AG253" s="193"/>
      <c r="AH253" s="194"/>
      <c r="AI253" s="195"/>
      <c r="AJ253" s="196"/>
      <c r="AK253" s="219"/>
      <c r="AL253" s="220"/>
      <c r="AM253" s="221"/>
      <c r="AN253" s="197" t="str">
        <f t="shared" si="47"/>
        <v/>
      </c>
      <c r="AO253" s="198"/>
      <c r="AP253" s="198"/>
      <c r="AQ253" s="197" t="str">
        <f>IF(AND(SUM(AE253:AH253)&gt;0,ISBLANK(AK253)),"して下さい",IF(OR(AK253="熱橋部",AK253="両方"),AT253,""))</f>
        <v/>
      </c>
      <c r="AR253" s="198"/>
      <c r="AS253" s="199"/>
      <c r="AT253" s="6">
        <f t="shared" si="46"/>
        <v>0</v>
      </c>
    </row>
    <row r="254" spans="1:46" ht="20.100000000000001" customHeight="1" x14ac:dyDescent="0.15">
      <c r="A254" s="3"/>
      <c r="B254" s="217"/>
      <c r="C254" s="218"/>
      <c r="D254" s="218"/>
      <c r="E254" s="218"/>
      <c r="F254" s="218"/>
      <c r="G254" s="218"/>
      <c r="H254" s="191"/>
      <c r="I254" s="192"/>
      <c r="J254" s="193"/>
      <c r="K254" s="194"/>
      <c r="L254" s="195"/>
      <c r="M254" s="196"/>
      <c r="N254" s="219"/>
      <c r="O254" s="220"/>
      <c r="P254" s="221"/>
      <c r="Q254" s="197" t="str">
        <f>IF(AND(SUM(H254:M254)&gt;0,ISBLANK(N254)),"熱橋を選択",IF(OR(N254="一般部",N254="両方"),W254,""))</f>
        <v/>
      </c>
      <c r="R254" s="198"/>
      <c r="S254" s="198"/>
      <c r="T254" s="197" t="str">
        <f>IF(AND(SUM(H254:M254)&gt;0,ISBLANK(N254)),"して下さい",IF(OR(N254="熱橋部",N254="両方"),W254,""))</f>
        <v/>
      </c>
      <c r="U254" s="198"/>
      <c r="V254" s="199"/>
      <c r="W254" s="6">
        <f t="shared" si="45"/>
        <v>0</v>
      </c>
      <c r="Y254" s="217"/>
      <c r="Z254" s="218"/>
      <c r="AA254" s="218"/>
      <c r="AB254" s="218"/>
      <c r="AC254" s="218"/>
      <c r="AD254" s="218"/>
      <c r="AE254" s="191"/>
      <c r="AF254" s="192"/>
      <c r="AG254" s="193"/>
      <c r="AH254" s="194"/>
      <c r="AI254" s="195"/>
      <c r="AJ254" s="196"/>
      <c r="AK254" s="219"/>
      <c r="AL254" s="220"/>
      <c r="AM254" s="221"/>
      <c r="AN254" s="197" t="str">
        <f t="shared" si="47"/>
        <v/>
      </c>
      <c r="AO254" s="198"/>
      <c r="AP254" s="198"/>
      <c r="AQ254" s="197" t="str">
        <f>IF(AND(SUM(AE254:AH254)&gt;0,ISBLANK(AK254)),"して下さい",IF(OR(AK254="熱橋部",AK254="両方"),AT254,""))</f>
        <v/>
      </c>
      <c r="AR254" s="198"/>
      <c r="AS254" s="199"/>
      <c r="AT254" s="6">
        <f t="shared" si="46"/>
        <v>0</v>
      </c>
    </row>
    <row r="255" spans="1:46" ht="20.100000000000001" customHeight="1" x14ac:dyDescent="0.15">
      <c r="A255" s="3"/>
      <c r="B255" s="247"/>
      <c r="C255" s="248"/>
      <c r="D255" s="248"/>
      <c r="E255" s="248"/>
      <c r="F255" s="248"/>
      <c r="G255" s="249"/>
      <c r="H255" s="191"/>
      <c r="I255" s="192"/>
      <c r="J255" s="193"/>
      <c r="K255" s="194"/>
      <c r="L255" s="195"/>
      <c r="M255" s="196"/>
      <c r="N255" s="219"/>
      <c r="O255" s="220"/>
      <c r="P255" s="221"/>
      <c r="Q255" s="197" t="str">
        <f>IF(AND(SUM(H255:M255)&gt;0,ISBLANK(N255)),"熱橋を選択",IF(OR(N255="一般部",N255="両方"),W255,""))</f>
        <v/>
      </c>
      <c r="R255" s="198"/>
      <c r="S255" s="198"/>
      <c r="T255" s="197" t="str">
        <f>IF(AND(SUM(H255:M255)&gt;0,ISBLANK(N255)),"して下さい",IF(OR(N255="熱橋部",N255="両方"),W255,""))</f>
        <v/>
      </c>
      <c r="U255" s="198"/>
      <c r="V255" s="199"/>
      <c r="W255" s="6">
        <f t="shared" si="45"/>
        <v>0</v>
      </c>
      <c r="Y255" s="247"/>
      <c r="Z255" s="248"/>
      <c r="AA255" s="248"/>
      <c r="AB255" s="248"/>
      <c r="AC255" s="248"/>
      <c r="AD255" s="249"/>
      <c r="AE255" s="191"/>
      <c r="AF255" s="192"/>
      <c r="AG255" s="193"/>
      <c r="AH255" s="194"/>
      <c r="AI255" s="195"/>
      <c r="AJ255" s="196"/>
      <c r="AK255" s="219"/>
      <c r="AL255" s="220"/>
      <c r="AM255" s="221"/>
      <c r="AN255" s="197" t="str">
        <f t="shared" si="47"/>
        <v/>
      </c>
      <c r="AO255" s="198"/>
      <c r="AP255" s="198"/>
      <c r="AQ255" s="197" t="str">
        <f>IF(AND(SUM(AE255:AH255)&gt;0,ISBLANK(AK255)),"して下さい",IF(OR(AK255="熱橋部",AK255="両方"),AT255,""))</f>
        <v/>
      </c>
      <c r="AR255" s="198"/>
      <c r="AS255" s="199"/>
      <c r="AT255" s="6">
        <f t="shared" si="46"/>
        <v>0</v>
      </c>
    </row>
    <row r="256" spans="1:46" ht="20.100000000000001" customHeight="1" x14ac:dyDescent="0.15">
      <c r="A256" s="3"/>
      <c r="B256" s="214" t="s">
        <v>32</v>
      </c>
      <c r="C256" s="215"/>
      <c r="D256" s="215"/>
      <c r="E256" s="215"/>
      <c r="F256" s="215"/>
      <c r="G256" s="216"/>
      <c r="H256" s="244" t="s">
        <v>4</v>
      </c>
      <c r="I256" s="245"/>
      <c r="J256" s="246"/>
      <c r="K256" s="244" t="s">
        <v>4</v>
      </c>
      <c r="L256" s="245"/>
      <c r="M256" s="246"/>
      <c r="N256" s="244" t="s">
        <v>4</v>
      </c>
      <c r="O256" s="245"/>
      <c r="P256" s="246"/>
      <c r="Q256" s="180"/>
      <c r="R256" s="181"/>
      <c r="S256" s="181"/>
      <c r="T256" s="180"/>
      <c r="U256" s="181"/>
      <c r="V256" s="182"/>
      <c r="Y256" s="214" t="s">
        <v>32</v>
      </c>
      <c r="Z256" s="215"/>
      <c r="AA256" s="215"/>
      <c r="AB256" s="215"/>
      <c r="AC256" s="215"/>
      <c r="AD256" s="216"/>
      <c r="AE256" s="244" t="s">
        <v>4</v>
      </c>
      <c r="AF256" s="245"/>
      <c r="AG256" s="246"/>
      <c r="AH256" s="244" t="s">
        <v>4</v>
      </c>
      <c r="AI256" s="245"/>
      <c r="AJ256" s="246"/>
      <c r="AK256" s="244" t="s">
        <v>4</v>
      </c>
      <c r="AL256" s="245"/>
      <c r="AM256" s="246"/>
      <c r="AN256" s="180"/>
      <c r="AO256" s="181"/>
      <c r="AP256" s="181"/>
      <c r="AQ256" s="180"/>
      <c r="AR256" s="181"/>
      <c r="AS256" s="182"/>
    </row>
    <row r="257" spans="1:45" ht="20.100000000000001" customHeight="1" x14ac:dyDescent="0.15">
      <c r="A257" s="3"/>
      <c r="B257" s="212" t="s">
        <v>3</v>
      </c>
      <c r="C257" s="213"/>
      <c r="D257" s="213"/>
      <c r="E257" s="213"/>
      <c r="F257" s="213"/>
      <c r="G257" s="213"/>
      <c r="H257" s="213"/>
      <c r="I257" s="213"/>
      <c r="J257" s="213"/>
      <c r="K257" s="213"/>
      <c r="L257" s="48"/>
      <c r="M257" s="48"/>
      <c r="N257" s="48"/>
      <c r="O257" s="48"/>
      <c r="P257" s="7"/>
      <c r="Q257" s="183">
        <f>SUM(Q250:S256)</f>
        <v>0</v>
      </c>
      <c r="R257" s="184"/>
      <c r="S257" s="184"/>
      <c r="T257" s="183">
        <f>SUM(T250:V256)</f>
        <v>0</v>
      </c>
      <c r="U257" s="184"/>
      <c r="V257" s="185"/>
      <c r="Y257" s="212" t="s">
        <v>3</v>
      </c>
      <c r="Z257" s="213"/>
      <c r="AA257" s="213"/>
      <c r="AB257" s="213"/>
      <c r="AC257" s="213"/>
      <c r="AD257" s="213"/>
      <c r="AE257" s="213"/>
      <c r="AF257" s="213"/>
      <c r="AG257" s="213"/>
      <c r="AH257" s="213"/>
      <c r="AI257" s="48"/>
      <c r="AJ257" s="48"/>
      <c r="AK257" s="48"/>
      <c r="AL257" s="48"/>
      <c r="AM257" s="7"/>
      <c r="AN257" s="183">
        <f>SUM(AN250:AP256)</f>
        <v>0</v>
      </c>
      <c r="AO257" s="184"/>
      <c r="AP257" s="184"/>
      <c r="AQ257" s="183">
        <f>SUM(AQ250:AS256)</f>
        <v>0</v>
      </c>
      <c r="AR257" s="184"/>
      <c r="AS257" s="185"/>
    </row>
    <row r="258" spans="1:45" ht="20.100000000000001" customHeight="1" x14ac:dyDescent="0.15">
      <c r="A258" s="3"/>
      <c r="B258" s="212" t="s">
        <v>2</v>
      </c>
      <c r="C258" s="213"/>
      <c r="D258" s="213"/>
      <c r="E258" s="213"/>
      <c r="F258" s="213"/>
      <c r="G258" s="213"/>
      <c r="H258" s="213"/>
      <c r="I258" s="213"/>
      <c r="J258" s="213"/>
      <c r="K258" s="213"/>
      <c r="L258" s="48"/>
      <c r="M258" s="48"/>
      <c r="N258" s="48"/>
      <c r="O258" s="48"/>
      <c r="P258" s="7"/>
      <c r="Q258" s="183">
        <f>IF(SUM(Q251:S255)=0,0,ROUND(1/Q257,3))</f>
        <v>0</v>
      </c>
      <c r="R258" s="184"/>
      <c r="S258" s="184"/>
      <c r="T258" s="183">
        <f>IF(SUM(T251:V255)=0,0,ROUND(1/T257,3))</f>
        <v>0</v>
      </c>
      <c r="U258" s="184"/>
      <c r="V258" s="185"/>
      <c r="Y258" s="212" t="s">
        <v>2</v>
      </c>
      <c r="Z258" s="213"/>
      <c r="AA258" s="213"/>
      <c r="AB258" s="213"/>
      <c r="AC258" s="213"/>
      <c r="AD258" s="213"/>
      <c r="AE258" s="213"/>
      <c r="AF258" s="213"/>
      <c r="AG258" s="213"/>
      <c r="AH258" s="213"/>
      <c r="AI258" s="48"/>
      <c r="AJ258" s="48"/>
      <c r="AK258" s="48"/>
      <c r="AL258" s="48"/>
      <c r="AM258" s="7"/>
      <c r="AN258" s="183">
        <f>IF(SUM(AN251:AP255)=0,0,ROUND(1/AN257,3))</f>
        <v>0</v>
      </c>
      <c r="AO258" s="184"/>
      <c r="AP258" s="184"/>
      <c r="AQ258" s="183">
        <f>IF(SUM(AQ251:AS255)=0,0,ROUND(1/AQ257,3))</f>
        <v>0</v>
      </c>
      <c r="AR258" s="184"/>
      <c r="AS258" s="185"/>
    </row>
    <row r="259" spans="1:45" ht="20.100000000000001" customHeight="1" thickBot="1" x14ac:dyDescent="0.2">
      <c r="A259" s="3"/>
      <c r="B259" s="222" t="s">
        <v>1</v>
      </c>
      <c r="C259" s="223"/>
      <c r="D259" s="223"/>
      <c r="E259" s="223"/>
      <c r="F259" s="223"/>
      <c r="G259" s="223"/>
      <c r="H259" s="223"/>
      <c r="I259" s="223"/>
      <c r="J259" s="223"/>
      <c r="K259" s="223"/>
      <c r="L259" s="49"/>
      <c r="M259" s="49"/>
      <c r="N259" s="49"/>
      <c r="O259" s="49"/>
      <c r="P259" s="8"/>
      <c r="Q259" s="209">
        <f>IF(SUM(Q251:V255)=0,0,ROUND(Q248*Q258+T248*T258,3))</f>
        <v>0</v>
      </c>
      <c r="R259" s="210"/>
      <c r="S259" s="210"/>
      <c r="T259" s="210"/>
      <c r="U259" s="210"/>
      <c r="V259" s="211"/>
      <c r="Y259" s="222" t="s">
        <v>1</v>
      </c>
      <c r="Z259" s="223"/>
      <c r="AA259" s="223"/>
      <c r="AB259" s="223"/>
      <c r="AC259" s="223"/>
      <c r="AD259" s="223"/>
      <c r="AE259" s="223"/>
      <c r="AF259" s="223"/>
      <c r="AG259" s="223"/>
      <c r="AH259" s="223"/>
      <c r="AI259" s="49"/>
      <c r="AJ259" s="49"/>
      <c r="AK259" s="49"/>
      <c r="AL259" s="49"/>
      <c r="AM259" s="8"/>
      <c r="AN259" s="209">
        <f>IF(SUM(AN251:AS255)=0,0,ROUND(AN248*AN258+AQ248*AQ258,3))</f>
        <v>0</v>
      </c>
      <c r="AO259" s="210"/>
      <c r="AP259" s="210"/>
      <c r="AQ259" s="210"/>
      <c r="AR259" s="210"/>
      <c r="AS259" s="211"/>
    </row>
    <row r="260" spans="1:45" ht="20.100000000000001" customHeight="1" x14ac:dyDescent="0.15"/>
  </sheetData>
  <sheetProtection password="DE50" sheet="1" objects="1" scenarios="1" selectLockedCells="1"/>
  <mergeCells count="1986">
    <mergeCell ref="B259:K259"/>
    <mergeCell ref="Q259:V259"/>
    <mergeCell ref="Y259:AH259"/>
    <mergeCell ref="AN259:AS259"/>
    <mergeCell ref="B258:K258"/>
    <mergeCell ref="Q258:S258"/>
    <mergeCell ref="T258:V258"/>
    <mergeCell ref="Y258:AH258"/>
    <mergeCell ref="AN258:AP258"/>
    <mergeCell ref="AQ258:AS258"/>
    <mergeCell ref="B257:K257"/>
    <mergeCell ref="Q257:S257"/>
    <mergeCell ref="T257:V257"/>
    <mergeCell ref="Y257:AH257"/>
    <mergeCell ref="AN257:AP257"/>
    <mergeCell ref="AQ257:AS257"/>
    <mergeCell ref="Y256:AD256"/>
    <mergeCell ref="AE256:AG256"/>
    <mergeCell ref="AH256:AJ256"/>
    <mergeCell ref="AK256:AM256"/>
    <mergeCell ref="AN256:AP256"/>
    <mergeCell ref="AQ256:AS256"/>
    <mergeCell ref="B256:G256"/>
    <mergeCell ref="H256:J256"/>
    <mergeCell ref="K256:M256"/>
    <mergeCell ref="N256:P256"/>
    <mergeCell ref="Q256:S256"/>
    <mergeCell ref="T256:V256"/>
    <mergeCell ref="Y255:AD255"/>
    <mergeCell ref="AE255:AG255"/>
    <mergeCell ref="AH255:AJ255"/>
    <mergeCell ref="AK255:AM255"/>
    <mergeCell ref="AN255:AP255"/>
    <mergeCell ref="AQ255:AS255"/>
    <mergeCell ref="B255:G255"/>
    <mergeCell ref="H255:J255"/>
    <mergeCell ref="K255:M255"/>
    <mergeCell ref="N255:P255"/>
    <mergeCell ref="Q255:S255"/>
    <mergeCell ref="T255:V255"/>
    <mergeCell ref="Y254:AD254"/>
    <mergeCell ref="AE254:AG254"/>
    <mergeCell ref="AH254:AJ254"/>
    <mergeCell ref="AK254:AM254"/>
    <mergeCell ref="AN254:AP254"/>
    <mergeCell ref="AQ254:AS254"/>
    <mergeCell ref="B254:G254"/>
    <mergeCell ref="H254:J254"/>
    <mergeCell ref="K254:M254"/>
    <mergeCell ref="N254:P254"/>
    <mergeCell ref="Q254:S254"/>
    <mergeCell ref="T254:V254"/>
    <mergeCell ref="Y253:AD253"/>
    <mergeCell ref="AE253:AG253"/>
    <mergeCell ref="AH253:AJ253"/>
    <mergeCell ref="AK253:AM253"/>
    <mergeCell ref="AN253:AP253"/>
    <mergeCell ref="AQ253:AS253"/>
    <mergeCell ref="B253:G253"/>
    <mergeCell ref="H253:J253"/>
    <mergeCell ref="K253:M253"/>
    <mergeCell ref="N253:P253"/>
    <mergeCell ref="Q253:S253"/>
    <mergeCell ref="T253:V253"/>
    <mergeCell ref="Y252:AD252"/>
    <mergeCell ref="AE252:AG252"/>
    <mergeCell ref="AH252:AJ252"/>
    <mergeCell ref="AK252:AM252"/>
    <mergeCell ref="AN252:AP252"/>
    <mergeCell ref="AQ252:AS252"/>
    <mergeCell ref="B252:G252"/>
    <mergeCell ref="H252:J252"/>
    <mergeCell ref="K252:M252"/>
    <mergeCell ref="N252:P252"/>
    <mergeCell ref="Q252:S252"/>
    <mergeCell ref="T252:V252"/>
    <mergeCell ref="AN248:AP248"/>
    <mergeCell ref="AQ248:AS248"/>
    <mergeCell ref="N247:P247"/>
    <mergeCell ref="Q247:S247"/>
    <mergeCell ref="T247:V247"/>
    <mergeCell ref="AK247:AM247"/>
    <mergeCell ref="D247:K247"/>
    <mergeCell ref="AA247:AH247"/>
    <mergeCell ref="Y251:AD251"/>
    <mergeCell ref="AE251:AG251"/>
    <mergeCell ref="AH251:AJ251"/>
    <mergeCell ref="AK251:AM251"/>
    <mergeCell ref="AN251:AP251"/>
    <mergeCell ref="AQ251:AS251"/>
    <mergeCell ref="B251:G251"/>
    <mergeCell ref="H251:J251"/>
    <mergeCell ref="K251:M251"/>
    <mergeCell ref="N251:P251"/>
    <mergeCell ref="Q251:S251"/>
    <mergeCell ref="T251:V251"/>
    <mergeCell ref="Y250:AD250"/>
    <mergeCell ref="AE250:AG250"/>
    <mergeCell ref="AH250:AJ250"/>
    <mergeCell ref="AK250:AM250"/>
    <mergeCell ref="AN250:AP250"/>
    <mergeCell ref="AQ250:AS250"/>
    <mergeCell ref="B250:G250"/>
    <mergeCell ref="H250:J250"/>
    <mergeCell ref="K250:M250"/>
    <mergeCell ref="N250:P250"/>
    <mergeCell ref="Q250:S250"/>
    <mergeCell ref="T250:V250"/>
    <mergeCell ref="B243:K243"/>
    <mergeCell ref="Q243:V243"/>
    <mergeCell ref="Y243:AH243"/>
    <mergeCell ref="AN243:AS243"/>
    <mergeCell ref="B242:K242"/>
    <mergeCell ref="Q242:S242"/>
    <mergeCell ref="T242:V242"/>
    <mergeCell ref="Y242:AH242"/>
    <mergeCell ref="AN242:AP242"/>
    <mergeCell ref="AQ242:AS242"/>
    <mergeCell ref="B241:K241"/>
    <mergeCell ref="Q241:S241"/>
    <mergeCell ref="T241:V241"/>
    <mergeCell ref="Y241:AH241"/>
    <mergeCell ref="AN241:AP241"/>
    <mergeCell ref="AQ241:AS241"/>
    <mergeCell ref="AE249:AG249"/>
    <mergeCell ref="AH249:AJ249"/>
    <mergeCell ref="AK249:AM249"/>
    <mergeCell ref="AN249:AS249"/>
    <mergeCell ref="B249:G249"/>
    <mergeCell ref="H249:J249"/>
    <mergeCell ref="K249:M249"/>
    <mergeCell ref="N249:P249"/>
    <mergeCell ref="Q249:V249"/>
    <mergeCell ref="Y249:AD249"/>
    <mergeCell ref="AN247:AP247"/>
    <mergeCell ref="AQ247:AS247"/>
    <mergeCell ref="N248:P248"/>
    <mergeCell ref="Q248:S248"/>
    <mergeCell ref="T248:V248"/>
    <mergeCell ref="AK248:AM248"/>
    <mergeCell ref="Y240:AD240"/>
    <mergeCell ref="AE240:AG240"/>
    <mergeCell ref="AH240:AJ240"/>
    <mergeCell ref="AK240:AM240"/>
    <mergeCell ref="AN240:AP240"/>
    <mergeCell ref="AQ240:AS240"/>
    <mergeCell ref="B240:G240"/>
    <mergeCell ref="H240:J240"/>
    <mergeCell ref="K240:M240"/>
    <mergeCell ref="N240:P240"/>
    <mergeCell ref="Q240:S240"/>
    <mergeCell ref="T240:V240"/>
    <mergeCell ref="Y239:AD239"/>
    <mergeCell ref="AE239:AG239"/>
    <mergeCell ref="AH239:AJ239"/>
    <mergeCell ref="AK239:AM239"/>
    <mergeCell ref="AN239:AP239"/>
    <mergeCell ref="AQ239:AS239"/>
    <mergeCell ref="B239:G239"/>
    <mergeCell ref="H239:J239"/>
    <mergeCell ref="K239:M239"/>
    <mergeCell ref="N239:P239"/>
    <mergeCell ref="Q239:S239"/>
    <mergeCell ref="T239:V239"/>
    <mergeCell ref="Y238:AD238"/>
    <mergeCell ref="AE238:AG238"/>
    <mergeCell ref="AH238:AJ238"/>
    <mergeCell ref="AK238:AM238"/>
    <mergeCell ref="AN238:AP238"/>
    <mergeCell ref="AQ238:AS238"/>
    <mergeCell ref="B238:G238"/>
    <mergeCell ref="H238:J238"/>
    <mergeCell ref="K238:M238"/>
    <mergeCell ref="N238:P238"/>
    <mergeCell ref="Q238:S238"/>
    <mergeCell ref="T238:V238"/>
    <mergeCell ref="Y237:AD237"/>
    <mergeCell ref="AE237:AG237"/>
    <mergeCell ref="AH237:AJ237"/>
    <mergeCell ref="AK237:AM237"/>
    <mergeCell ref="AN237:AP237"/>
    <mergeCell ref="AQ237:AS237"/>
    <mergeCell ref="B237:G237"/>
    <mergeCell ref="H237:J237"/>
    <mergeCell ref="K237:M237"/>
    <mergeCell ref="N237:P237"/>
    <mergeCell ref="Q237:S237"/>
    <mergeCell ref="T237:V237"/>
    <mergeCell ref="Y236:AD236"/>
    <mergeCell ref="AE236:AG236"/>
    <mergeCell ref="AH236:AJ236"/>
    <mergeCell ref="AK236:AM236"/>
    <mergeCell ref="AN236:AP236"/>
    <mergeCell ref="AQ236:AS236"/>
    <mergeCell ref="B236:G236"/>
    <mergeCell ref="H236:J236"/>
    <mergeCell ref="K236:M236"/>
    <mergeCell ref="N236:P236"/>
    <mergeCell ref="Q236:S236"/>
    <mergeCell ref="T236:V236"/>
    <mergeCell ref="Y235:AD235"/>
    <mergeCell ref="AE235:AG235"/>
    <mergeCell ref="AH235:AJ235"/>
    <mergeCell ref="AK235:AM235"/>
    <mergeCell ref="AN235:AP235"/>
    <mergeCell ref="AQ235:AS235"/>
    <mergeCell ref="B235:G235"/>
    <mergeCell ref="H235:J235"/>
    <mergeCell ref="K235:M235"/>
    <mergeCell ref="N235:P235"/>
    <mergeCell ref="Q235:S235"/>
    <mergeCell ref="T235:V235"/>
    <mergeCell ref="Y234:AD234"/>
    <mergeCell ref="AE234:AG234"/>
    <mergeCell ref="AH234:AJ234"/>
    <mergeCell ref="AK234:AM234"/>
    <mergeCell ref="AN234:AP234"/>
    <mergeCell ref="AQ234:AS234"/>
    <mergeCell ref="AE233:AG233"/>
    <mergeCell ref="AH233:AJ233"/>
    <mergeCell ref="AK233:AM233"/>
    <mergeCell ref="AN233:AS233"/>
    <mergeCell ref="B234:G234"/>
    <mergeCell ref="H234:J234"/>
    <mergeCell ref="K234:M234"/>
    <mergeCell ref="N234:P234"/>
    <mergeCell ref="Q234:S234"/>
    <mergeCell ref="T234:V234"/>
    <mergeCell ref="B233:G233"/>
    <mergeCell ref="H233:J233"/>
    <mergeCell ref="K233:M233"/>
    <mergeCell ref="N233:P233"/>
    <mergeCell ref="Q233:V233"/>
    <mergeCell ref="Y233:AD233"/>
    <mergeCell ref="AN231:AP231"/>
    <mergeCell ref="AQ231:AS231"/>
    <mergeCell ref="N232:P232"/>
    <mergeCell ref="Q232:S232"/>
    <mergeCell ref="T232:V232"/>
    <mergeCell ref="AK232:AM232"/>
    <mergeCell ref="AN232:AP232"/>
    <mergeCell ref="AQ232:AS232"/>
    <mergeCell ref="N231:P231"/>
    <mergeCell ref="Q231:S231"/>
    <mergeCell ref="T231:V231"/>
    <mergeCell ref="AK231:AM231"/>
    <mergeCell ref="B227:K227"/>
    <mergeCell ref="Q227:V227"/>
    <mergeCell ref="Y227:AH227"/>
    <mergeCell ref="AN227:AS227"/>
    <mergeCell ref="AA231:AH231"/>
    <mergeCell ref="D231:K231"/>
    <mergeCell ref="B226:K226"/>
    <mergeCell ref="Q226:S226"/>
    <mergeCell ref="T226:V226"/>
    <mergeCell ref="Y226:AH226"/>
    <mergeCell ref="AN226:AP226"/>
    <mergeCell ref="AQ226:AS226"/>
    <mergeCell ref="B225:K225"/>
    <mergeCell ref="Q225:S225"/>
    <mergeCell ref="T225:V225"/>
    <mergeCell ref="Y225:AH225"/>
    <mergeCell ref="AN225:AP225"/>
    <mergeCell ref="AQ225:AS225"/>
    <mergeCell ref="Y224:AD224"/>
    <mergeCell ref="AE224:AG224"/>
    <mergeCell ref="AH224:AJ224"/>
    <mergeCell ref="AK224:AM224"/>
    <mergeCell ref="AN224:AP224"/>
    <mergeCell ref="AQ224:AS224"/>
    <mergeCell ref="B224:G224"/>
    <mergeCell ref="H224:J224"/>
    <mergeCell ref="K224:M224"/>
    <mergeCell ref="N224:P224"/>
    <mergeCell ref="Q224:S224"/>
    <mergeCell ref="T224:V224"/>
    <mergeCell ref="Y223:AD223"/>
    <mergeCell ref="AE223:AG223"/>
    <mergeCell ref="AH223:AJ223"/>
    <mergeCell ref="AK223:AM223"/>
    <mergeCell ref="AN223:AP223"/>
    <mergeCell ref="AQ223:AS223"/>
    <mergeCell ref="B223:G223"/>
    <mergeCell ref="H223:J223"/>
    <mergeCell ref="K223:M223"/>
    <mergeCell ref="N223:P223"/>
    <mergeCell ref="Q223:S223"/>
    <mergeCell ref="T223:V223"/>
    <mergeCell ref="Y222:AD222"/>
    <mergeCell ref="AE222:AG222"/>
    <mergeCell ref="AH222:AJ222"/>
    <mergeCell ref="AK222:AM222"/>
    <mergeCell ref="AN222:AP222"/>
    <mergeCell ref="AQ222:AS222"/>
    <mergeCell ref="B222:G222"/>
    <mergeCell ref="H222:J222"/>
    <mergeCell ref="K222:M222"/>
    <mergeCell ref="N222:P222"/>
    <mergeCell ref="Q222:S222"/>
    <mergeCell ref="T222:V222"/>
    <mergeCell ref="Y221:AD221"/>
    <mergeCell ref="AE221:AG221"/>
    <mergeCell ref="AH221:AJ221"/>
    <mergeCell ref="AK221:AM221"/>
    <mergeCell ref="AN221:AP221"/>
    <mergeCell ref="AQ221:AS221"/>
    <mergeCell ref="B221:G221"/>
    <mergeCell ref="H221:J221"/>
    <mergeCell ref="K221:M221"/>
    <mergeCell ref="N221:P221"/>
    <mergeCell ref="Q221:S221"/>
    <mergeCell ref="T221:V221"/>
    <mergeCell ref="Y220:AD220"/>
    <mergeCell ref="AE220:AG220"/>
    <mergeCell ref="AH220:AJ220"/>
    <mergeCell ref="AK220:AM220"/>
    <mergeCell ref="AN220:AP220"/>
    <mergeCell ref="AQ220:AS220"/>
    <mergeCell ref="B220:G220"/>
    <mergeCell ref="H220:J220"/>
    <mergeCell ref="K220:M220"/>
    <mergeCell ref="N220:P220"/>
    <mergeCell ref="Q220:S220"/>
    <mergeCell ref="T220:V220"/>
    <mergeCell ref="AN216:AP216"/>
    <mergeCell ref="AQ216:AS216"/>
    <mergeCell ref="N215:P215"/>
    <mergeCell ref="Q215:S215"/>
    <mergeCell ref="T215:V215"/>
    <mergeCell ref="AK215:AM215"/>
    <mergeCell ref="D215:K215"/>
    <mergeCell ref="AA215:AH215"/>
    <mergeCell ref="Y219:AD219"/>
    <mergeCell ref="AE219:AG219"/>
    <mergeCell ref="AH219:AJ219"/>
    <mergeCell ref="AK219:AM219"/>
    <mergeCell ref="AN219:AP219"/>
    <mergeCell ref="AQ219:AS219"/>
    <mergeCell ref="B219:G219"/>
    <mergeCell ref="H219:J219"/>
    <mergeCell ref="K219:M219"/>
    <mergeCell ref="N219:P219"/>
    <mergeCell ref="Q219:S219"/>
    <mergeCell ref="T219:V219"/>
    <mergeCell ref="Y218:AD218"/>
    <mergeCell ref="AE218:AG218"/>
    <mergeCell ref="AH218:AJ218"/>
    <mergeCell ref="AK218:AM218"/>
    <mergeCell ref="AN218:AP218"/>
    <mergeCell ref="AQ218:AS218"/>
    <mergeCell ref="B218:G218"/>
    <mergeCell ref="H218:J218"/>
    <mergeCell ref="K218:M218"/>
    <mergeCell ref="N218:P218"/>
    <mergeCell ref="Q218:S218"/>
    <mergeCell ref="T218:V218"/>
    <mergeCell ref="B211:K211"/>
    <mergeCell ref="Q211:V211"/>
    <mergeCell ref="Y211:AH211"/>
    <mergeCell ref="AN211:AS211"/>
    <mergeCell ref="B210:K210"/>
    <mergeCell ref="Q210:S210"/>
    <mergeCell ref="T210:V210"/>
    <mergeCell ref="Y210:AH210"/>
    <mergeCell ref="AN210:AP210"/>
    <mergeCell ref="AQ210:AS210"/>
    <mergeCell ref="B209:K209"/>
    <mergeCell ref="Q209:S209"/>
    <mergeCell ref="T209:V209"/>
    <mergeCell ref="Y209:AH209"/>
    <mergeCell ref="AN209:AP209"/>
    <mergeCell ref="AQ209:AS209"/>
    <mergeCell ref="AE217:AG217"/>
    <mergeCell ref="AH217:AJ217"/>
    <mergeCell ref="AK217:AM217"/>
    <mergeCell ref="AN217:AS217"/>
    <mergeCell ref="B217:G217"/>
    <mergeCell ref="H217:J217"/>
    <mergeCell ref="K217:M217"/>
    <mergeCell ref="N217:P217"/>
    <mergeCell ref="Q217:V217"/>
    <mergeCell ref="Y217:AD217"/>
    <mergeCell ref="AN215:AP215"/>
    <mergeCell ref="AQ215:AS215"/>
    <mergeCell ref="N216:P216"/>
    <mergeCell ref="Q216:S216"/>
    <mergeCell ref="T216:V216"/>
    <mergeCell ref="AK216:AM216"/>
    <mergeCell ref="Y208:AD208"/>
    <mergeCell ref="AE208:AG208"/>
    <mergeCell ref="AH208:AJ208"/>
    <mergeCell ref="AK208:AM208"/>
    <mergeCell ref="AN208:AP208"/>
    <mergeCell ref="AQ208:AS208"/>
    <mergeCell ref="B208:G208"/>
    <mergeCell ref="H208:J208"/>
    <mergeCell ref="K208:M208"/>
    <mergeCell ref="N208:P208"/>
    <mergeCell ref="Q208:S208"/>
    <mergeCell ref="T208:V208"/>
    <mergeCell ref="Y207:AD207"/>
    <mergeCell ref="AE207:AG207"/>
    <mergeCell ref="AH207:AJ207"/>
    <mergeCell ref="AK207:AM207"/>
    <mergeCell ref="AN207:AP207"/>
    <mergeCell ref="AQ207:AS207"/>
    <mergeCell ref="B207:G207"/>
    <mergeCell ref="H207:J207"/>
    <mergeCell ref="K207:M207"/>
    <mergeCell ref="N207:P207"/>
    <mergeCell ref="Q207:S207"/>
    <mergeCell ref="T207:V207"/>
    <mergeCell ref="Y206:AD206"/>
    <mergeCell ref="AE206:AG206"/>
    <mergeCell ref="AH206:AJ206"/>
    <mergeCell ref="AK206:AM206"/>
    <mergeCell ref="AN206:AP206"/>
    <mergeCell ref="AQ206:AS206"/>
    <mergeCell ref="B206:G206"/>
    <mergeCell ref="H206:J206"/>
    <mergeCell ref="K206:M206"/>
    <mergeCell ref="N206:P206"/>
    <mergeCell ref="Q206:S206"/>
    <mergeCell ref="T206:V206"/>
    <mergeCell ref="Y205:AD205"/>
    <mergeCell ref="AE205:AG205"/>
    <mergeCell ref="AH205:AJ205"/>
    <mergeCell ref="AK205:AM205"/>
    <mergeCell ref="AN205:AP205"/>
    <mergeCell ref="AQ205:AS205"/>
    <mergeCell ref="B205:G205"/>
    <mergeCell ref="H205:J205"/>
    <mergeCell ref="K205:M205"/>
    <mergeCell ref="N205:P205"/>
    <mergeCell ref="Q205:S205"/>
    <mergeCell ref="T205:V205"/>
    <mergeCell ref="B201:G201"/>
    <mergeCell ref="H201:J201"/>
    <mergeCell ref="K201:M201"/>
    <mergeCell ref="N201:P201"/>
    <mergeCell ref="Q201:V201"/>
    <mergeCell ref="Y201:AD201"/>
    <mergeCell ref="Y204:AD204"/>
    <mergeCell ref="AE204:AG204"/>
    <mergeCell ref="AH204:AJ204"/>
    <mergeCell ref="AK204:AM204"/>
    <mergeCell ref="AN204:AP204"/>
    <mergeCell ref="AQ204:AS204"/>
    <mergeCell ref="B204:G204"/>
    <mergeCell ref="H204:J204"/>
    <mergeCell ref="K204:M204"/>
    <mergeCell ref="N204:P204"/>
    <mergeCell ref="Q204:S204"/>
    <mergeCell ref="T204:V204"/>
    <mergeCell ref="Y203:AD203"/>
    <mergeCell ref="AE203:AG203"/>
    <mergeCell ref="AH203:AJ203"/>
    <mergeCell ref="AK203:AM203"/>
    <mergeCell ref="AN203:AP203"/>
    <mergeCell ref="AQ203:AS203"/>
    <mergeCell ref="B203:G203"/>
    <mergeCell ref="H203:J203"/>
    <mergeCell ref="K203:M203"/>
    <mergeCell ref="N203:P203"/>
    <mergeCell ref="Q203:S203"/>
    <mergeCell ref="T203:V203"/>
    <mergeCell ref="AN199:AP199"/>
    <mergeCell ref="AQ199:AS199"/>
    <mergeCell ref="N200:P200"/>
    <mergeCell ref="Q200:S200"/>
    <mergeCell ref="T200:V200"/>
    <mergeCell ref="AK200:AM200"/>
    <mergeCell ref="AN200:AP200"/>
    <mergeCell ref="AQ200:AS200"/>
    <mergeCell ref="N199:P199"/>
    <mergeCell ref="Q199:S199"/>
    <mergeCell ref="T199:V199"/>
    <mergeCell ref="AK199:AM199"/>
    <mergeCell ref="B195:K195"/>
    <mergeCell ref="Q195:V195"/>
    <mergeCell ref="Y195:AH195"/>
    <mergeCell ref="AN195:AS195"/>
    <mergeCell ref="Y202:AD202"/>
    <mergeCell ref="AE202:AG202"/>
    <mergeCell ref="AH202:AJ202"/>
    <mergeCell ref="AK202:AM202"/>
    <mergeCell ref="AN202:AP202"/>
    <mergeCell ref="AQ202:AS202"/>
    <mergeCell ref="AE201:AG201"/>
    <mergeCell ref="AH201:AJ201"/>
    <mergeCell ref="AK201:AM201"/>
    <mergeCell ref="AN201:AS201"/>
    <mergeCell ref="B202:G202"/>
    <mergeCell ref="H202:J202"/>
    <mergeCell ref="K202:M202"/>
    <mergeCell ref="N202:P202"/>
    <mergeCell ref="Q202:S202"/>
    <mergeCell ref="T202:V202"/>
    <mergeCell ref="B194:K194"/>
    <mergeCell ref="Q194:S194"/>
    <mergeCell ref="T194:V194"/>
    <mergeCell ref="Y194:AH194"/>
    <mergeCell ref="AN194:AP194"/>
    <mergeCell ref="AQ194:AS194"/>
    <mergeCell ref="B193:K193"/>
    <mergeCell ref="Q193:S193"/>
    <mergeCell ref="T193:V193"/>
    <mergeCell ref="Y193:AH193"/>
    <mergeCell ref="AN193:AP193"/>
    <mergeCell ref="AQ193:AS193"/>
    <mergeCell ref="Y192:AD192"/>
    <mergeCell ref="AE192:AG192"/>
    <mergeCell ref="AH192:AJ192"/>
    <mergeCell ref="AK192:AM192"/>
    <mergeCell ref="AN192:AP192"/>
    <mergeCell ref="AQ192:AS192"/>
    <mergeCell ref="B192:G192"/>
    <mergeCell ref="H192:J192"/>
    <mergeCell ref="K192:M192"/>
    <mergeCell ref="N192:P192"/>
    <mergeCell ref="Q192:S192"/>
    <mergeCell ref="T192:V192"/>
    <mergeCell ref="Y191:AD191"/>
    <mergeCell ref="AE191:AG191"/>
    <mergeCell ref="AH191:AJ191"/>
    <mergeCell ref="AK191:AM191"/>
    <mergeCell ref="AN191:AP191"/>
    <mergeCell ref="AQ191:AS191"/>
    <mergeCell ref="B191:G191"/>
    <mergeCell ref="H191:J191"/>
    <mergeCell ref="K191:M191"/>
    <mergeCell ref="N191:P191"/>
    <mergeCell ref="Q191:S191"/>
    <mergeCell ref="T191:V191"/>
    <mergeCell ref="Y190:AD190"/>
    <mergeCell ref="AE190:AG190"/>
    <mergeCell ref="AH190:AJ190"/>
    <mergeCell ref="AK190:AM190"/>
    <mergeCell ref="AN190:AP190"/>
    <mergeCell ref="AQ190:AS190"/>
    <mergeCell ref="B190:G190"/>
    <mergeCell ref="H190:J190"/>
    <mergeCell ref="K190:M190"/>
    <mergeCell ref="N190:P190"/>
    <mergeCell ref="Q190:S190"/>
    <mergeCell ref="T190:V190"/>
    <mergeCell ref="Y189:AD189"/>
    <mergeCell ref="AE189:AG189"/>
    <mergeCell ref="AH189:AJ189"/>
    <mergeCell ref="AK189:AM189"/>
    <mergeCell ref="AN189:AP189"/>
    <mergeCell ref="AQ189:AS189"/>
    <mergeCell ref="B189:G189"/>
    <mergeCell ref="H189:J189"/>
    <mergeCell ref="K189:M189"/>
    <mergeCell ref="N189:P189"/>
    <mergeCell ref="Q189:S189"/>
    <mergeCell ref="T189:V189"/>
    <mergeCell ref="Y188:AD188"/>
    <mergeCell ref="AE188:AG188"/>
    <mergeCell ref="AH188:AJ188"/>
    <mergeCell ref="AK188:AM188"/>
    <mergeCell ref="AN188:AP188"/>
    <mergeCell ref="AQ188:AS188"/>
    <mergeCell ref="B188:G188"/>
    <mergeCell ref="H188:J188"/>
    <mergeCell ref="K188:M188"/>
    <mergeCell ref="N188:P188"/>
    <mergeCell ref="Q188:S188"/>
    <mergeCell ref="T188:V188"/>
    <mergeCell ref="AN184:AP184"/>
    <mergeCell ref="AQ184:AS184"/>
    <mergeCell ref="N183:P183"/>
    <mergeCell ref="Q183:S183"/>
    <mergeCell ref="T183:V183"/>
    <mergeCell ref="AK183:AM183"/>
    <mergeCell ref="Y187:AD187"/>
    <mergeCell ref="AE187:AG187"/>
    <mergeCell ref="AH187:AJ187"/>
    <mergeCell ref="AK187:AM187"/>
    <mergeCell ref="AN187:AP187"/>
    <mergeCell ref="AQ187:AS187"/>
    <mergeCell ref="B187:G187"/>
    <mergeCell ref="H187:J187"/>
    <mergeCell ref="K187:M187"/>
    <mergeCell ref="N187:P187"/>
    <mergeCell ref="Q187:S187"/>
    <mergeCell ref="T187:V187"/>
    <mergeCell ref="Y186:AD186"/>
    <mergeCell ref="AE186:AG186"/>
    <mergeCell ref="AH186:AJ186"/>
    <mergeCell ref="AK186:AM186"/>
    <mergeCell ref="AN186:AP186"/>
    <mergeCell ref="AQ186:AS186"/>
    <mergeCell ref="B186:G186"/>
    <mergeCell ref="H186:J186"/>
    <mergeCell ref="K186:M186"/>
    <mergeCell ref="N186:P186"/>
    <mergeCell ref="Q186:S186"/>
    <mergeCell ref="T186:V186"/>
    <mergeCell ref="B179:K179"/>
    <mergeCell ref="Q179:V179"/>
    <mergeCell ref="Y179:AH179"/>
    <mergeCell ref="AN179:AS179"/>
    <mergeCell ref="B178:K178"/>
    <mergeCell ref="Q178:S178"/>
    <mergeCell ref="T178:V178"/>
    <mergeCell ref="Y178:AH178"/>
    <mergeCell ref="AN178:AP178"/>
    <mergeCell ref="AQ178:AS178"/>
    <mergeCell ref="B177:K177"/>
    <mergeCell ref="Q177:S177"/>
    <mergeCell ref="T177:V177"/>
    <mergeCell ref="Y177:AH177"/>
    <mergeCell ref="AN177:AP177"/>
    <mergeCell ref="AQ177:AS177"/>
    <mergeCell ref="AE185:AG185"/>
    <mergeCell ref="AH185:AJ185"/>
    <mergeCell ref="AK185:AM185"/>
    <mergeCell ref="AN185:AS185"/>
    <mergeCell ref="B185:G185"/>
    <mergeCell ref="H185:J185"/>
    <mergeCell ref="K185:M185"/>
    <mergeCell ref="N185:P185"/>
    <mergeCell ref="Q185:V185"/>
    <mergeCell ref="Y185:AD185"/>
    <mergeCell ref="AN183:AP183"/>
    <mergeCell ref="AQ183:AS183"/>
    <mergeCell ref="N184:P184"/>
    <mergeCell ref="Q184:S184"/>
    <mergeCell ref="T184:V184"/>
    <mergeCell ref="AK184:AM184"/>
    <mergeCell ref="Y176:AD176"/>
    <mergeCell ref="AE176:AG176"/>
    <mergeCell ref="AH176:AJ176"/>
    <mergeCell ref="AK176:AM176"/>
    <mergeCell ref="AN176:AP176"/>
    <mergeCell ref="AQ176:AS176"/>
    <mergeCell ref="B176:G176"/>
    <mergeCell ref="H176:J176"/>
    <mergeCell ref="K176:M176"/>
    <mergeCell ref="N176:P176"/>
    <mergeCell ref="Q176:S176"/>
    <mergeCell ref="T176:V176"/>
    <mergeCell ref="Y175:AD175"/>
    <mergeCell ref="AE175:AG175"/>
    <mergeCell ref="AH175:AJ175"/>
    <mergeCell ref="AK175:AM175"/>
    <mergeCell ref="AN175:AP175"/>
    <mergeCell ref="AQ175:AS175"/>
    <mergeCell ref="B175:G175"/>
    <mergeCell ref="H175:J175"/>
    <mergeCell ref="K175:M175"/>
    <mergeCell ref="N175:P175"/>
    <mergeCell ref="Q175:S175"/>
    <mergeCell ref="T175:V175"/>
    <mergeCell ref="Y174:AD174"/>
    <mergeCell ref="AE174:AG174"/>
    <mergeCell ref="AH174:AJ174"/>
    <mergeCell ref="AK174:AM174"/>
    <mergeCell ref="AN174:AP174"/>
    <mergeCell ref="AQ174:AS174"/>
    <mergeCell ref="B174:G174"/>
    <mergeCell ref="H174:J174"/>
    <mergeCell ref="K174:M174"/>
    <mergeCell ref="N174:P174"/>
    <mergeCell ref="Q174:S174"/>
    <mergeCell ref="T174:V174"/>
    <mergeCell ref="Y173:AD173"/>
    <mergeCell ref="AE173:AG173"/>
    <mergeCell ref="AH173:AJ173"/>
    <mergeCell ref="AK173:AM173"/>
    <mergeCell ref="AN173:AP173"/>
    <mergeCell ref="AQ173:AS173"/>
    <mergeCell ref="B173:G173"/>
    <mergeCell ref="H173:J173"/>
    <mergeCell ref="K173:M173"/>
    <mergeCell ref="N173:P173"/>
    <mergeCell ref="Q173:S173"/>
    <mergeCell ref="T173:V173"/>
    <mergeCell ref="B169:G169"/>
    <mergeCell ref="H169:J169"/>
    <mergeCell ref="K169:M169"/>
    <mergeCell ref="N169:P169"/>
    <mergeCell ref="Q169:V169"/>
    <mergeCell ref="Y169:AD169"/>
    <mergeCell ref="Y172:AD172"/>
    <mergeCell ref="AE172:AG172"/>
    <mergeCell ref="AH172:AJ172"/>
    <mergeCell ref="AK172:AM172"/>
    <mergeCell ref="AN172:AP172"/>
    <mergeCell ref="AQ172:AS172"/>
    <mergeCell ref="B172:G172"/>
    <mergeCell ref="H172:J172"/>
    <mergeCell ref="K172:M172"/>
    <mergeCell ref="N172:P172"/>
    <mergeCell ref="Q172:S172"/>
    <mergeCell ref="T172:V172"/>
    <mergeCell ref="Y171:AD171"/>
    <mergeCell ref="AE171:AG171"/>
    <mergeCell ref="AH171:AJ171"/>
    <mergeCell ref="AK171:AM171"/>
    <mergeCell ref="AN171:AP171"/>
    <mergeCell ref="AQ171:AS171"/>
    <mergeCell ref="B171:G171"/>
    <mergeCell ref="H171:J171"/>
    <mergeCell ref="K171:M171"/>
    <mergeCell ref="N171:P171"/>
    <mergeCell ref="Q171:S171"/>
    <mergeCell ref="T171:V171"/>
    <mergeCell ref="AN167:AP167"/>
    <mergeCell ref="AQ167:AS167"/>
    <mergeCell ref="N168:P168"/>
    <mergeCell ref="Q168:S168"/>
    <mergeCell ref="T168:V168"/>
    <mergeCell ref="AK168:AM168"/>
    <mergeCell ref="AN168:AP168"/>
    <mergeCell ref="AQ168:AS168"/>
    <mergeCell ref="N167:P167"/>
    <mergeCell ref="Q167:S167"/>
    <mergeCell ref="T167:V167"/>
    <mergeCell ref="AK167:AM167"/>
    <mergeCell ref="B163:K163"/>
    <mergeCell ref="Q163:V163"/>
    <mergeCell ref="Y163:AH163"/>
    <mergeCell ref="AN163:AS163"/>
    <mergeCell ref="Y170:AD170"/>
    <mergeCell ref="AE170:AG170"/>
    <mergeCell ref="AH170:AJ170"/>
    <mergeCell ref="AK170:AM170"/>
    <mergeCell ref="AN170:AP170"/>
    <mergeCell ref="AQ170:AS170"/>
    <mergeCell ref="AE169:AG169"/>
    <mergeCell ref="AH169:AJ169"/>
    <mergeCell ref="AK169:AM169"/>
    <mergeCell ref="AN169:AS169"/>
    <mergeCell ref="B170:G170"/>
    <mergeCell ref="H170:J170"/>
    <mergeCell ref="K170:M170"/>
    <mergeCell ref="N170:P170"/>
    <mergeCell ref="Q170:S170"/>
    <mergeCell ref="T170:V170"/>
    <mergeCell ref="B162:K162"/>
    <mergeCell ref="Q162:S162"/>
    <mergeCell ref="T162:V162"/>
    <mergeCell ref="Y162:AH162"/>
    <mergeCell ref="AN162:AP162"/>
    <mergeCell ref="AQ162:AS162"/>
    <mergeCell ref="B161:K161"/>
    <mergeCell ref="Q161:S161"/>
    <mergeCell ref="T161:V161"/>
    <mergeCell ref="Y161:AH161"/>
    <mergeCell ref="AN161:AP161"/>
    <mergeCell ref="AQ161:AS161"/>
    <mergeCell ref="Y160:AD160"/>
    <mergeCell ref="AE160:AG160"/>
    <mergeCell ref="AH160:AJ160"/>
    <mergeCell ref="AK160:AM160"/>
    <mergeCell ref="AN160:AP160"/>
    <mergeCell ref="AQ160:AS160"/>
    <mergeCell ref="B160:G160"/>
    <mergeCell ref="H160:J160"/>
    <mergeCell ref="K160:M160"/>
    <mergeCell ref="N160:P160"/>
    <mergeCell ref="Q160:S160"/>
    <mergeCell ref="T160:V160"/>
    <mergeCell ref="Y159:AD159"/>
    <mergeCell ref="AE159:AG159"/>
    <mergeCell ref="AH159:AJ159"/>
    <mergeCell ref="AK159:AM159"/>
    <mergeCell ref="AN159:AP159"/>
    <mergeCell ref="AQ159:AS159"/>
    <mergeCell ref="B159:G159"/>
    <mergeCell ref="H159:J159"/>
    <mergeCell ref="K159:M159"/>
    <mergeCell ref="N159:P159"/>
    <mergeCell ref="Q159:S159"/>
    <mergeCell ref="T159:V159"/>
    <mergeCell ref="Y158:AD158"/>
    <mergeCell ref="AE158:AG158"/>
    <mergeCell ref="AH158:AJ158"/>
    <mergeCell ref="AK158:AM158"/>
    <mergeCell ref="AN158:AP158"/>
    <mergeCell ref="AQ158:AS158"/>
    <mergeCell ref="B158:G158"/>
    <mergeCell ref="H158:J158"/>
    <mergeCell ref="K158:M158"/>
    <mergeCell ref="N158:P158"/>
    <mergeCell ref="Q158:S158"/>
    <mergeCell ref="T158:V158"/>
    <mergeCell ref="Y157:AD157"/>
    <mergeCell ref="AE157:AG157"/>
    <mergeCell ref="AH157:AJ157"/>
    <mergeCell ref="AK157:AM157"/>
    <mergeCell ref="AN157:AP157"/>
    <mergeCell ref="AQ157:AS157"/>
    <mergeCell ref="B157:G157"/>
    <mergeCell ref="H157:J157"/>
    <mergeCell ref="K157:M157"/>
    <mergeCell ref="N157:P157"/>
    <mergeCell ref="Q157:S157"/>
    <mergeCell ref="T157:V157"/>
    <mergeCell ref="Y156:AD156"/>
    <mergeCell ref="AE156:AG156"/>
    <mergeCell ref="AH156:AJ156"/>
    <mergeCell ref="AK156:AM156"/>
    <mergeCell ref="AN156:AP156"/>
    <mergeCell ref="AQ156:AS156"/>
    <mergeCell ref="B156:G156"/>
    <mergeCell ref="H156:J156"/>
    <mergeCell ref="K156:M156"/>
    <mergeCell ref="N156:P156"/>
    <mergeCell ref="Q156:S156"/>
    <mergeCell ref="T156:V156"/>
    <mergeCell ref="T152:V152"/>
    <mergeCell ref="AK152:AM152"/>
    <mergeCell ref="AN152:AP152"/>
    <mergeCell ref="AQ152:AS152"/>
    <mergeCell ref="N151:P151"/>
    <mergeCell ref="Q151:S151"/>
    <mergeCell ref="T151:V151"/>
    <mergeCell ref="AK151:AM151"/>
    <mergeCell ref="Y155:AD155"/>
    <mergeCell ref="AE155:AG155"/>
    <mergeCell ref="AH155:AJ155"/>
    <mergeCell ref="AK155:AM155"/>
    <mergeCell ref="AN155:AP155"/>
    <mergeCell ref="AQ155:AS155"/>
    <mergeCell ref="B155:G155"/>
    <mergeCell ref="H155:J155"/>
    <mergeCell ref="K155:M155"/>
    <mergeCell ref="N155:P155"/>
    <mergeCell ref="Q155:S155"/>
    <mergeCell ref="T155:V155"/>
    <mergeCell ref="Y154:AD154"/>
    <mergeCell ref="AE154:AG154"/>
    <mergeCell ref="AH154:AJ154"/>
    <mergeCell ref="AK154:AM154"/>
    <mergeCell ref="AN154:AP154"/>
    <mergeCell ref="AQ154:AS154"/>
    <mergeCell ref="B154:G154"/>
    <mergeCell ref="H154:J154"/>
    <mergeCell ref="K154:M154"/>
    <mergeCell ref="N154:P154"/>
    <mergeCell ref="Q154:S154"/>
    <mergeCell ref="T154:V154"/>
    <mergeCell ref="B147:K147"/>
    <mergeCell ref="Q147:V147"/>
    <mergeCell ref="Y147:AH147"/>
    <mergeCell ref="AN147:AS147"/>
    <mergeCell ref="B146:K146"/>
    <mergeCell ref="Q146:S146"/>
    <mergeCell ref="T146:V146"/>
    <mergeCell ref="Y146:AH146"/>
    <mergeCell ref="AN146:AP146"/>
    <mergeCell ref="AQ146:AS146"/>
    <mergeCell ref="B145:K145"/>
    <mergeCell ref="Q145:S145"/>
    <mergeCell ref="T145:V145"/>
    <mergeCell ref="Y145:AH145"/>
    <mergeCell ref="AN145:AP145"/>
    <mergeCell ref="AQ145:AS145"/>
    <mergeCell ref="AE153:AG153"/>
    <mergeCell ref="AH153:AJ153"/>
    <mergeCell ref="AK153:AM153"/>
    <mergeCell ref="AN153:AS153"/>
    <mergeCell ref="D151:K151"/>
    <mergeCell ref="AA151:AH151"/>
    <mergeCell ref="B153:G153"/>
    <mergeCell ref="H153:J153"/>
    <mergeCell ref="K153:M153"/>
    <mergeCell ref="N153:P153"/>
    <mergeCell ref="Q153:V153"/>
    <mergeCell ref="Y153:AD153"/>
    <mergeCell ref="AN151:AP151"/>
    <mergeCell ref="AQ151:AS151"/>
    <mergeCell ref="N152:P152"/>
    <mergeCell ref="Q152:S152"/>
    <mergeCell ref="AH143:AJ143"/>
    <mergeCell ref="AK143:AM143"/>
    <mergeCell ref="AN143:AP143"/>
    <mergeCell ref="B144:G144"/>
    <mergeCell ref="H144:J144"/>
    <mergeCell ref="K144:M144"/>
    <mergeCell ref="N144:P144"/>
    <mergeCell ref="Q144:S144"/>
    <mergeCell ref="T144:V144"/>
    <mergeCell ref="Y144:AD144"/>
    <mergeCell ref="AK142:AM142"/>
    <mergeCell ref="AN142:AP142"/>
    <mergeCell ref="B143:G143"/>
    <mergeCell ref="H143:J143"/>
    <mergeCell ref="K143:M143"/>
    <mergeCell ref="N143:P143"/>
    <mergeCell ref="Q143:S143"/>
    <mergeCell ref="T143:V143"/>
    <mergeCell ref="Y143:AD143"/>
    <mergeCell ref="AE143:AG143"/>
    <mergeCell ref="Y141:AD141"/>
    <mergeCell ref="AE141:AG141"/>
    <mergeCell ref="AH141:AJ141"/>
    <mergeCell ref="AK141:AM141"/>
    <mergeCell ref="AN141:AP141"/>
    <mergeCell ref="B142:G142"/>
    <mergeCell ref="H142:J142"/>
    <mergeCell ref="K142:M142"/>
    <mergeCell ref="N142:P142"/>
    <mergeCell ref="Q142:S142"/>
    <mergeCell ref="B141:G141"/>
    <mergeCell ref="H141:J141"/>
    <mergeCell ref="K141:M141"/>
    <mergeCell ref="N141:P141"/>
    <mergeCell ref="Q141:S141"/>
    <mergeCell ref="T141:V141"/>
    <mergeCell ref="Q140:S140"/>
    <mergeCell ref="T140:V140"/>
    <mergeCell ref="Y140:AD140"/>
    <mergeCell ref="AE140:AG140"/>
    <mergeCell ref="AH140:AJ140"/>
    <mergeCell ref="AK140:AM140"/>
    <mergeCell ref="N140:P140"/>
    <mergeCell ref="B139:G139"/>
    <mergeCell ref="H139:J139"/>
    <mergeCell ref="K139:M139"/>
    <mergeCell ref="N139:P139"/>
    <mergeCell ref="Q139:S139"/>
    <mergeCell ref="T139:V139"/>
    <mergeCell ref="Y139:AD139"/>
    <mergeCell ref="AK137:AM137"/>
    <mergeCell ref="AN137:AS137"/>
    <mergeCell ref="B138:G138"/>
    <mergeCell ref="H138:J138"/>
    <mergeCell ref="K138:M138"/>
    <mergeCell ref="N138:P138"/>
    <mergeCell ref="Q138:S138"/>
    <mergeCell ref="T138:V138"/>
    <mergeCell ref="Y138:AD138"/>
    <mergeCell ref="AE138:AG138"/>
    <mergeCell ref="B137:G137"/>
    <mergeCell ref="H137:J137"/>
    <mergeCell ref="K137:M137"/>
    <mergeCell ref="N137:P137"/>
    <mergeCell ref="Q137:V137"/>
    <mergeCell ref="Y137:AD137"/>
    <mergeCell ref="AQ139:AS139"/>
    <mergeCell ref="AE139:AG139"/>
    <mergeCell ref="AH139:AJ139"/>
    <mergeCell ref="AK139:AM139"/>
    <mergeCell ref="AN139:AP139"/>
    <mergeCell ref="AE137:AG137"/>
    <mergeCell ref="AN135:AP135"/>
    <mergeCell ref="AQ135:AS135"/>
    <mergeCell ref="N136:P136"/>
    <mergeCell ref="Q136:S136"/>
    <mergeCell ref="T136:V136"/>
    <mergeCell ref="AK136:AM136"/>
    <mergeCell ref="AN136:AP136"/>
    <mergeCell ref="AQ136:AS136"/>
    <mergeCell ref="N135:P135"/>
    <mergeCell ref="Q135:S135"/>
    <mergeCell ref="T135:V135"/>
    <mergeCell ref="AK135:AM135"/>
    <mergeCell ref="B131:K131"/>
    <mergeCell ref="Q131:V131"/>
    <mergeCell ref="Y131:AH131"/>
    <mergeCell ref="AN131:AS131"/>
    <mergeCell ref="AK138:AM138"/>
    <mergeCell ref="AN138:AP138"/>
    <mergeCell ref="AQ138:AS138"/>
    <mergeCell ref="AA135:AH135"/>
    <mergeCell ref="D135:K135"/>
    <mergeCell ref="B130:K130"/>
    <mergeCell ref="Q130:S130"/>
    <mergeCell ref="T130:V130"/>
    <mergeCell ref="Y130:AH130"/>
    <mergeCell ref="AN130:AP130"/>
    <mergeCell ref="AQ130:AS130"/>
    <mergeCell ref="B129:K129"/>
    <mergeCell ref="Q129:S129"/>
    <mergeCell ref="T129:V129"/>
    <mergeCell ref="Y129:AH129"/>
    <mergeCell ref="AN129:AP129"/>
    <mergeCell ref="AQ129:AS129"/>
    <mergeCell ref="Y128:AD128"/>
    <mergeCell ref="AE128:AG128"/>
    <mergeCell ref="AH128:AJ128"/>
    <mergeCell ref="AK128:AM128"/>
    <mergeCell ref="AN128:AP128"/>
    <mergeCell ref="AQ128:AS128"/>
    <mergeCell ref="B128:G128"/>
    <mergeCell ref="H128:J128"/>
    <mergeCell ref="K128:M128"/>
    <mergeCell ref="N128:P128"/>
    <mergeCell ref="Q128:S128"/>
    <mergeCell ref="T128:V128"/>
    <mergeCell ref="Y127:AD127"/>
    <mergeCell ref="AE127:AG127"/>
    <mergeCell ref="AH127:AJ127"/>
    <mergeCell ref="AK127:AM127"/>
    <mergeCell ref="AN127:AP127"/>
    <mergeCell ref="AQ127:AS127"/>
    <mergeCell ref="B127:G127"/>
    <mergeCell ref="H127:J127"/>
    <mergeCell ref="K127:M127"/>
    <mergeCell ref="N127:P127"/>
    <mergeCell ref="Q127:S127"/>
    <mergeCell ref="T127:V127"/>
    <mergeCell ref="Y126:AD126"/>
    <mergeCell ref="AE126:AG126"/>
    <mergeCell ref="AH126:AJ126"/>
    <mergeCell ref="AK126:AM126"/>
    <mergeCell ref="AN126:AP126"/>
    <mergeCell ref="AQ126:AS126"/>
    <mergeCell ref="B126:G126"/>
    <mergeCell ref="H126:J126"/>
    <mergeCell ref="K126:M126"/>
    <mergeCell ref="N126:P126"/>
    <mergeCell ref="Q126:S126"/>
    <mergeCell ref="T126:V126"/>
    <mergeCell ref="Y125:AD125"/>
    <mergeCell ref="AE125:AG125"/>
    <mergeCell ref="AH125:AJ125"/>
    <mergeCell ref="AK125:AM125"/>
    <mergeCell ref="AN125:AP125"/>
    <mergeCell ref="AQ125:AS125"/>
    <mergeCell ref="B125:G125"/>
    <mergeCell ref="H125:J125"/>
    <mergeCell ref="K125:M125"/>
    <mergeCell ref="N125:P125"/>
    <mergeCell ref="Q125:S125"/>
    <mergeCell ref="T125:V125"/>
    <mergeCell ref="Y124:AD124"/>
    <mergeCell ref="AE124:AG124"/>
    <mergeCell ref="AH124:AJ124"/>
    <mergeCell ref="AK124:AM124"/>
    <mergeCell ref="AN124:AP124"/>
    <mergeCell ref="AQ124:AS124"/>
    <mergeCell ref="B124:G124"/>
    <mergeCell ref="H124:J124"/>
    <mergeCell ref="K124:M124"/>
    <mergeCell ref="N124:P124"/>
    <mergeCell ref="Q124:S124"/>
    <mergeCell ref="T124:V124"/>
    <mergeCell ref="T120:V120"/>
    <mergeCell ref="AK120:AM120"/>
    <mergeCell ref="AN120:AP120"/>
    <mergeCell ref="AQ120:AS120"/>
    <mergeCell ref="N119:P119"/>
    <mergeCell ref="Q119:S119"/>
    <mergeCell ref="T119:V119"/>
    <mergeCell ref="AK119:AM119"/>
    <mergeCell ref="Y123:AD123"/>
    <mergeCell ref="AE123:AG123"/>
    <mergeCell ref="AH123:AJ123"/>
    <mergeCell ref="AK123:AM123"/>
    <mergeCell ref="AN123:AP123"/>
    <mergeCell ref="AQ123:AS123"/>
    <mergeCell ref="B123:G123"/>
    <mergeCell ref="H123:J123"/>
    <mergeCell ref="K123:M123"/>
    <mergeCell ref="N123:P123"/>
    <mergeCell ref="Q123:S123"/>
    <mergeCell ref="T123:V123"/>
    <mergeCell ref="Y122:AD122"/>
    <mergeCell ref="AE122:AG122"/>
    <mergeCell ref="AH122:AJ122"/>
    <mergeCell ref="AK122:AM122"/>
    <mergeCell ref="AN122:AP122"/>
    <mergeCell ref="AQ122:AS122"/>
    <mergeCell ref="B122:G122"/>
    <mergeCell ref="H122:J122"/>
    <mergeCell ref="K122:M122"/>
    <mergeCell ref="N122:P122"/>
    <mergeCell ref="Q122:S122"/>
    <mergeCell ref="T122:V122"/>
    <mergeCell ref="B115:K115"/>
    <mergeCell ref="Q115:V115"/>
    <mergeCell ref="Y115:AH115"/>
    <mergeCell ref="AN115:AS115"/>
    <mergeCell ref="B114:K114"/>
    <mergeCell ref="Q114:S114"/>
    <mergeCell ref="T114:V114"/>
    <mergeCell ref="Y114:AH114"/>
    <mergeCell ref="AN114:AP114"/>
    <mergeCell ref="AQ114:AS114"/>
    <mergeCell ref="B113:K113"/>
    <mergeCell ref="Q113:S113"/>
    <mergeCell ref="T113:V113"/>
    <mergeCell ref="Y113:AH113"/>
    <mergeCell ref="AN113:AP113"/>
    <mergeCell ref="AQ113:AS113"/>
    <mergeCell ref="AE121:AG121"/>
    <mergeCell ref="AH121:AJ121"/>
    <mergeCell ref="AK121:AM121"/>
    <mergeCell ref="AN121:AS121"/>
    <mergeCell ref="D119:K119"/>
    <mergeCell ref="AA119:AH119"/>
    <mergeCell ref="B121:G121"/>
    <mergeCell ref="H121:J121"/>
    <mergeCell ref="K121:M121"/>
    <mergeCell ref="N121:P121"/>
    <mergeCell ref="Q121:V121"/>
    <mergeCell ref="Y121:AD121"/>
    <mergeCell ref="AN119:AP119"/>
    <mergeCell ref="AQ119:AS119"/>
    <mergeCell ref="N120:P120"/>
    <mergeCell ref="Q120:S120"/>
    <mergeCell ref="Y112:AD112"/>
    <mergeCell ref="AE112:AG112"/>
    <mergeCell ref="AH112:AJ112"/>
    <mergeCell ref="AK112:AM112"/>
    <mergeCell ref="AN112:AP112"/>
    <mergeCell ref="AQ112:AS112"/>
    <mergeCell ref="B112:G112"/>
    <mergeCell ref="H112:J112"/>
    <mergeCell ref="K112:M112"/>
    <mergeCell ref="N112:P112"/>
    <mergeCell ref="Q112:S112"/>
    <mergeCell ref="T112:V112"/>
    <mergeCell ref="Y111:AD111"/>
    <mergeCell ref="AE111:AG111"/>
    <mergeCell ref="AH111:AJ111"/>
    <mergeCell ref="AK111:AM111"/>
    <mergeCell ref="AN111:AP111"/>
    <mergeCell ref="AQ111:AS111"/>
    <mergeCell ref="B111:G111"/>
    <mergeCell ref="H111:J111"/>
    <mergeCell ref="K111:M111"/>
    <mergeCell ref="N111:P111"/>
    <mergeCell ref="Q111:S111"/>
    <mergeCell ref="T111:V111"/>
    <mergeCell ref="Y110:AD110"/>
    <mergeCell ref="AE110:AG110"/>
    <mergeCell ref="AH110:AJ110"/>
    <mergeCell ref="AK110:AM110"/>
    <mergeCell ref="AN110:AP110"/>
    <mergeCell ref="AQ110:AS110"/>
    <mergeCell ref="B110:G110"/>
    <mergeCell ref="H110:J110"/>
    <mergeCell ref="K110:M110"/>
    <mergeCell ref="N110:P110"/>
    <mergeCell ref="Q110:S110"/>
    <mergeCell ref="T110:V110"/>
    <mergeCell ref="Y109:AD109"/>
    <mergeCell ref="AE109:AG109"/>
    <mergeCell ref="AH109:AJ109"/>
    <mergeCell ref="AK109:AM109"/>
    <mergeCell ref="AN109:AP109"/>
    <mergeCell ref="AQ109:AS109"/>
    <mergeCell ref="B109:G109"/>
    <mergeCell ref="H109:J109"/>
    <mergeCell ref="K109:M109"/>
    <mergeCell ref="N109:P109"/>
    <mergeCell ref="Q109:S109"/>
    <mergeCell ref="T109:V109"/>
    <mergeCell ref="K105:M105"/>
    <mergeCell ref="N105:P105"/>
    <mergeCell ref="Q105:V105"/>
    <mergeCell ref="Y105:AD105"/>
    <mergeCell ref="Y108:AD108"/>
    <mergeCell ref="AE108:AG108"/>
    <mergeCell ref="AH108:AJ108"/>
    <mergeCell ref="AK108:AM108"/>
    <mergeCell ref="AN108:AP108"/>
    <mergeCell ref="AQ108:AS108"/>
    <mergeCell ref="B108:G108"/>
    <mergeCell ref="H108:J108"/>
    <mergeCell ref="K108:M108"/>
    <mergeCell ref="N108:P108"/>
    <mergeCell ref="Q108:S108"/>
    <mergeCell ref="T108:V108"/>
    <mergeCell ref="Y107:AD107"/>
    <mergeCell ref="AE107:AG107"/>
    <mergeCell ref="AH107:AJ107"/>
    <mergeCell ref="AK107:AM107"/>
    <mergeCell ref="AN107:AP107"/>
    <mergeCell ref="AQ107:AS107"/>
    <mergeCell ref="B107:G107"/>
    <mergeCell ref="H107:J107"/>
    <mergeCell ref="K107:M107"/>
    <mergeCell ref="N107:P107"/>
    <mergeCell ref="Q107:S107"/>
    <mergeCell ref="T107:V107"/>
    <mergeCell ref="AN103:AP103"/>
    <mergeCell ref="AQ103:AS103"/>
    <mergeCell ref="N104:P104"/>
    <mergeCell ref="Q104:S104"/>
    <mergeCell ref="T104:V104"/>
    <mergeCell ref="AK104:AM104"/>
    <mergeCell ref="AN104:AP104"/>
    <mergeCell ref="AQ104:AS104"/>
    <mergeCell ref="N103:P103"/>
    <mergeCell ref="Q103:S103"/>
    <mergeCell ref="T103:V103"/>
    <mergeCell ref="AK103:AM103"/>
    <mergeCell ref="B99:K99"/>
    <mergeCell ref="Q99:V99"/>
    <mergeCell ref="Y99:AH99"/>
    <mergeCell ref="AN99:AS99"/>
    <mergeCell ref="Y106:AD106"/>
    <mergeCell ref="AE106:AG106"/>
    <mergeCell ref="AH106:AJ106"/>
    <mergeCell ref="AK106:AM106"/>
    <mergeCell ref="AN106:AP106"/>
    <mergeCell ref="AQ106:AS106"/>
    <mergeCell ref="AE105:AG105"/>
    <mergeCell ref="AH105:AJ105"/>
    <mergeCell ref="AK105:AM105"/>
    <mergeCell ref="AN105:AS105"/>
    <mergeCell ref="B106:G106"/>
    <mergeCell ref="H106:J106"/>
    <mergeCell ref="K106:M106"/>
    <mergeCell ref="N106:P106"/>
    <mergeCell ref="Q106:S106"/>
    <mergeCell ref="T106:V106"/>
    <mergeCell ref="AN98:AP98"/>
    <mergeCell ref="AQ98:AS98"/>
    <mergeCell ref="B97:K97"/>
    <mergeCell ref="Q97:S97"/>
    <mergeCell ref="T97:V97"/>
    <mergeCell ref="Y97:AH97"/>
    <mergeCell ref="AN97:AP97"/>
    <mergeCell ref="AQ97:AS97"/>
    <mergeCell ref="Y96:AD96"/>
    <mergeCell ref="AE96:AG96"/>
    <mergeCell ref="AH96:AJ96"/>
    <mergeCell ref="AK96:AM96"/>
    <mergeCell ref="AN96:AP96"/>
    <mergeCell ref="AQ96:AS96"/>
    <mergeCell ref="B96:G96"/>
    <mergeCell ref="H96:J96"/>
    <mergeCell ref="K96:M96"/>
    <mergeCell ref="N96:P96"/>
    <mergeCell ref="Q96:S96"/>
    <mergeCell ref="T96:V96"/>
    <mergeCell ref="B98:K98"/>
    <mergeCell ref="Q98:S98"/>
    <mergeCell ref="T98:V98"/>
    <mergeCell ref="AK95:AM95"/>
    <mergeCell ref="AN95:AP95"/>
    <mergeCell ref="AQ95:AS95"/>
    <mergeCell ref="B95:G95"/>
    <mergeCell ref="H95:J95"/>
    <mergeCell ref="K95:M95"/>
    <mergeCell ref="N95:P95"/>
    <mergeCell ref="Q95:S95"/>
    <mergeCell ref="T95:V95"/>
    <mergeCell ref="Y94:AD94"/>
    <mergeCell ref="AE94:AG94"/>
    <mergeCell ref="AH94:AJ94"/>
    <mergeCell ref="AK94:AM94"/>
    <mergeCell ref="AN94:AP94"/>
    <mergeCell ref="AQ94:AS94"/>
    <mergeCell ref="B94:G94"/>
    <mergeCell ref="H94:J94"/>
    <mergeCell ref="K94:M94"/>
    <mergeCell ref="N94:P94"/>
    <mergeCell ref="Q94:S94"/>
    <mergeCell ref="T94:V94"/>
    <mergeCell ref="AE95:AG95"/>
    <mergeCell ref="AH95:AJ95"/>
    <mergeCell ref="Y95:AD95"/>
    <mergeCell ref="AK93:AM93"/>
    <mergeCell ref="AN93:AP93"/>
    <mergeCell ref="AQ93:AS93"/>
    <mergeCell ref="B93:G93"/>
    <mergeCell ref="H93:J93"/>
    <mergeCell ref="K93:M93"/>
    <mergeCell ref="N93:P93"/>
    <mergeCell ref="Q93:S93"/>
    <mergeCell ref="T93:V93"/>
    <mergeCell ref="Y92:AD92"/>
    <mergeCell ref="AE92:AG92"/>
    <mergeCell ref="AH92:AJ92"/>
    <mergeCell ref="AK92:AM92"/>
    <mergeCell ref="AN92:AP92"/>
    <mergeCell ref="AQ92:AS92"/>
    <mergeCell ref="B92:G92"/>
    <mergeCell ref="H92:J92"/>
    <mergeCell ref="K92:M92"/>
    <mergeCell ref="N92:P92"/>
    <mergeCell ref="Q92:S92"/>
    <mergeCell ref="T92:V92"/>
    <mergeCell ref="AH93:AJ93"/>
    <mergeCell ref="AK87:AM87"/>
    <mergeCell ref="Y91:AD91"/>
    <mergeCell ref="AE91:AG91"/>
    <mergeCell ref="AH91:AJ91"/>
    <mergeCell ref="AK91:AM91"/>
    <mergeCell ref="AN91:AP91"/>
    <mergeCell ref="AQ91:AS91"/>
    <mergeCell ref="B91:G91"/>
    <mergeCell ref="H91:J91"/>
    <mergeCell ref="K91:M91"/>
    <mergeCell ref="N91:P91"/>
    <mergeCell ref="Q91:S91"/>
    <mergeCell ref="T91:V91"/>
    <mergeCell ref="Y90:AD90"/>
    <mergeCell ref="AE90:AG90"/>
    <mergeCell ref="AH90:AJ90"/>
    <mergeCell ref="AK90:AM90"/>
    <mergeCell ref="AN90:AP90"/>
    <mergeCell ref="AQ90:AS90"/>
    <mergeCell ref="B90:G90"/>
    <mergeCell ref="H90:J90"/>
    <mergeCell ref="K90:M90"/>
    <mergeCell ref="N90:P90"/>
    <mergeCell ref="Q90:S90"/>
    <mergeCell ref="T90:V90"/>
    <mergeCell ref="D87:K87"/>
    <mergeCell ref="AA87:AH87"/>
    <mergeCell ref="AN83:AS83"/>
    <mergeCell ref="B82:K82"/>
    <mergeCell ref="Q82:S82"/>
    <mergeCell ref="T82:V82"/>
    <mergeCell ref="Y82:AH82"/>
    <mergeCell ref="AN82:AP82"/>
    <mergeCell ref="AQ82:AS82"/>
    <mergeCell ref="B81:K81"/>
    <mergeCell ref="Q81:S81"/>
    <mergeCell ref="T81:V81"/>
    <mergeCell ref="Y81:AH81"/>
    <mergeCell ref="AN81:AP81"/>
    <mergeCell ref="AQ81:AS81"/>
    <mergeCell ref="AE89:AG89"/>
    <mergeCell ref="AH89:AJ89"/>
    <mergeCell ref="AK89:AM89"/>
    <mergeCell ref="AN89:AS89"/>
    <mergeCell ref="B89:G89"/>
    <mergeCell ref="H89:J89"/>
    <mergeCell ref="K89:M89"/>
    <mergeCell ref="N89:P89"/>
    <mergeCell ref="Q89:V89"/>
    <mergeCell ref="Y89:AD89"/>
    <mergeCell ref="AN87:AP87"/>
    <mergeCell ref="AQ87:AS87"/>
    <mergeCell ref="N88:P88"/>
    <mergeCell ref="Q88:S88"/>
    <mergeCell ref="T88:V88"/>
    <mergeCell ref="AK88:AM88"/>
    <mergeCell ref="AN88:AP88"/>
    <mergeCell ref="AQ88:AS88"/>
    <mergeCell ref="N87:P87"/>
    <mergeCell ref="AK80:AM80"/>
    <mergeCell ref="AN80:AP80"/>
    <mergeCell ref="AQ80:AS80"/>
    <mergeCell ref="B80:G80"/>
    <mergeCell ref="H80:J80"/>
    <mergeCell ref="K80:M80"/>
    <mergeCell ref="N80:P80"/>
    <mergeCell ref="Q80:S80"/>
    <mergeCell ref="T80:V80"/>
    <mergeCell ref="Y79:AD79"/>
    <mergeCell ref="AE79:AG79"/>
    <mergeCell ref="AH79:AJ79"/>
    <mergeCell ref="AK79:AM79"/>
    <mergeCell ref="AN79:AP79"/>
    <mergeCell ref="AQ79:AS79"/>
    <mergeCell ref="B79:G79"/>
    <mergeCell ref="H79:J79"/>
    <mergeCell ref="K79:M79"/>
    <mergeCell ref="N79:P79"/>
    <mergeCell ref="Q79:S79"/>
    <mergeCell ref="T79:V79"/>
    <mergeCell ref="AK78:AM78"/>
    <mergeCell ref="AN78:AP78"/>
    <mergeCell ref="AQ78:AS78"/>
    <mergeCell ref="B78:G78"/>
    <mergeCell ref="H78:J78"/>
    <mergeCell ref="K78:M78"/>
    <mergeCell ref="N78:P78"/>
    <mergeCell ref="Q78:S78"/>
    <mergeCell ref="T78:V78"/>
    <mergeCell ref="Y77:AD77"/>
    <mergeCell ref="AE77:AG77"/>
    <mergeCell ref="AH77:AJ77"/>
    <mergeCell ref="AK77:AM77"/>
    <mergeCell ref="AN77:AP77"/>
    <mergeCell ref="AQ77:AS77"/>
    <mergeCell ref="B77:G77"/>
    <mergeCell ref="H77:J77"/>
    <mergeCell ref="K77:M77"/>
    <mergeCell ref="N77:P77"/>
    <mergeCell ref="Q77:S77"/>
    <mergeCell ref="T77:V77"/>
    <mergeCell ref="AN74:AP74"/>
    <mergeCell ref="AQ74:AS74"/>
    <mergeCell ref="Q74:S74"/>
    <mergeCell ref="T74:V74"/>
    <mergeCell ref="B73:G73"/>
    <mergeCell ref="H73:J73"/>
    <mergeCell ref="K73:M73"/>
    <mergeCell ref="N73:P73"/>
    <mergeCell ref="Q73:V73"/>
    <mergeCell ref="Y73:AD73"/>
    <mergeCell ref="Y76:AD76"/>
    <mergeCell ref="AE76:AG76"/>
    <mergeCell ref="AH76:AJ76"/>
    <mergeCell ref="AK76:AM76"/>
    <mergeCell ref="AN76:AP76"/>
    <mergeCell ref="AQ76:AS76"/>
    <mergeCell ref="B76:G76"/>
    <mergeCell ref="H76:J76"/>
    <mergeCell ref="K76:M76"/>
    <mergeCell ref="N76:P76"/>
    <mergeCell ref="Q76:S76"/>
    <mergeCell ref="T76:V76"/>
    <mergeCell ref="Y75:AD75"/>
    <mergeCell ref="AE75:AG75"/>
    <mergeCell ref="AH75:AJ75"/>
    <mergeCell ref="AK75:AM75"/>
    <mergeCell ref="AN75:AP75"/>
    <mergeCell ref="AQ75:AS75"/>
    <mergeCell ref="B75:G75"/>
    <mergeCell ref="H75:J75"/>
    <mergeCell ref="K75:M75"/>
    <mergeCell ref="N75:P75"/>
    <mergeCell ref="AK73:AM73"/>
    <mergeCell ref="AN73:AS73"/>
    <mergeCell ref="B74:G74"/>
    <mergeCell ref="H74:J74"/>
    <mergeCell ref="K74:M74"/>
    <mergeCell ref="N74:P74"/>
    <mergeCell ref="AQ144:AS144"/>
    <mergeCell ref="N71:P71"/>
    <mergeCell ref="Q71:S71"/>
    <mergeCell ref="T71:V71"/>
    <mergeCell ref="AK71:AM71"/>
    <mergeCell ref="AN71:AP71"/>
    <mergeCell ref="AE144:AG144"/>
    <mergeCell ref="AH144:AJ144"/>
    <mergeCell ref="AK144:AM144"/>
    <mergeCell ref="AN144:AP144"/>
    <mergeCell ref="AQ143:AS143"/>
    <mergeCell ref="AQ142:AS142"/>
    <mergeCell ref="T142:V142"/>
    <mergeCell ref="Y142:AD142"/>
    <mergeCell ref="AE142:AG142"/>
    <mergeCell ref="AH142:AJ142"/>
    <mergeCell ref="AQ141:AS141"/>
    <mergeCell ref="AQ140:AS140"/>
    <mergeCell ref="AN140:AP140"/>
    <mergeCell ref="B140:G140"/>
    <mergeCell ref="H140:J140"/>
    <mergeCell ref="K140:M140"/>
    <mergeCell ref="Y74:AD74"/>
    <mergeCell ref="AE74:AG74"/>
    <mergeCell ref="AH74:AJ74"/>
    <mergeCell ref="AK74:AM74"/>
    <mergeCell ref="B67:K67"/>
    <mergeCell ref="Q67:V67"/>
    <mergeCell ref="Y67:AH67"/>
    <mergeCell ref="AN67:AS67"/>
    <mergeCell ref="B66:K66"/>
    <mergeCell ref="Q66:S66"/>
    <mergeCell ref="T66:V66"/>
    <mergeCell ref="Y66:AH66"/>
    <mergeCell ref="AN66:AP66"/>
    <mergeCell ref="AQ66:AS66"/>
    <mergeCell ref="B65:K65"/>
    <mergeCell ref="Q65:S65"/>
    <mergeCell ref="T65:V65"/>
    <mergeCell ref="Y65:AH65"/>
    <mergeCell ref="AN65:AP65"/>
    <mergeCell ref="AQ65:AS65"/>
    <mergeCell ref="N72:P72"/>
    <mergeCell ref="Q72:S72"/>
    <mergeCell ref="T72:V72"/>
    <mergeCell ref="AK72:AM72"/>
    <mergeCell ref="AN72:AP72"/>
    <mergeCell ref="AQ72:AS72"/>
    <mergeCell ref="Y64:AD64"/>
    <mergeCell ref="AE64:AG64"/>
    <mergeCell ref="AH64:AJ64"/>
    <mergeCell ref="AK64:AM64"/>
    <mergeCell ref="AN64:AP64"/>
    <mergeCell ref="AQ64:AS64"/>
    <mergeCell ref="B64:G64"/>
    <mergeCell ref="H64:J64"/>
    <mergeCell ref="K64:M64"/>
    <mergeCell ref="N64:P64"/>
    <mergeCell ref="Q64:S64"/>
    <mergeCell ref="T64:V64"/>
    <mergeCell ref="Y63:AD63"/>
    <mergeCell ref="AE63:AG63"/>
    <mergeCell ref="AH63:AJ63"/>
    <mergeCell ref="AK63:AM63"/>
    <mergeCell ref="AN63:AP63"/>
    <mergeCell ref="AQ63:AS63"/>
    <mergeCell ref="B63:G63"/>
    <mergeCell ref="H63:J63"/>
    <mergeCell ref="K63:M63"/>
    <mergeCell ref="N63:P63"/>
    <mergeCell ref="Q63:S63"/>
    <mergeCell ref="T63:V63"/>
    <mergeCell ref="Y62:AD62"/>
    <mergeCell ref="AE62:AG62"/>
    <mergeCell ref="AH62:AJ62"/>
    <mergeCell ref="AK62:AM62"/>
    <mergeCell ref="AN62:AP62"/>
    <mergeCell ref="AQ62:AS62"/>
    <mergeCell ref="B62:G62"/>
    <mergeCell ref="H62:J62"/>
    <mergeCell ref="K62:M62"/>
    <mergeCell ref="N62:P62"/>
    <mergeCell ref="Q62:S62"/>
    <mergeCell ref="T62:V62"/>
    <mergeCell ref="Y61:AD61"/>
    <mergeCell ref="AE61:AG61"/>
    <mergeCell ref="AH61:AJ61"/>
    <mergeCell ref="AK61:AM61"/>
    <mergeCell ref="AN61:AP61"/>
    <mergeCell ref="AQ61:AS61"/>
    <mergeCell ref="B61:G61"/>
    <mergeCell ref="H61:J61"/>
    <mergeCell ref="K61:M61"/>
    <mergeCell ref="N61:P61"/>
    <mergeCell ref="Q61:S61"/>
    <mergeCell ref="T61:V61"/>
    <mergeCell ref="Y60:AD60"/>
    <mergeCell ref="AE60:AG60"/>
    <mergeCell ref="AH60:AJ60"/>
    <mergeCell ref="AK60:AM60"/>
    <mergeCell ref="AN60:AP60"/>
    <mergeCell ref="AQ60:AS60"/>
    <mergeCell ref="B60:G60"/>
    <mergeCell ref="H60:J60"/>
    <mergeCell ref="K60:M60"/>
    <mergeCell ref="N60:P60"/>
    <mergeCell ref="Q60:S60"/>
    <mergeCell ref="T60:V60"/>
    <mergeCell ref="Y59:AD59"/>
    <mergeCell ref="AE59:AG59"/>
    <mergeCell ref="AH59:AJ59"/>
    <mergeCell ref="AK59:AM59"/>
    <mergeCell ref="AN59:AP59"/>
    <mergeCell ref="AQ59:AS59"/>
    <mergeCell ref="B59:G59"/>
    <mergeCell ref="H59:J59"/>
    <mergeCell ref="K59:M59"/>
    <mergeCell ref="N59:P59"/>
    <mergeCell ref="Q59:S59"/>
    <mergeCell ref="T59:V59"/>
    <mergeCell ref="Y58:AD58"/>
    <mergeCell ref="AE58:AG58"/>
    <mergeCell ref="AH58:AJ58"/>
    <mergeCell ref="AK58:AM58"/>
    <mergeCell ref="AN58:AP58"/>
    <mergeCell ref="AQ58:AS58"/>
    <mergeCell ref="AE57:AG57"/>
    <mergeCell ref="AH57:AJ57"/>
    <mergeCell ref="AK57:AM57"/>
    <mergeCell ref="AN57:AS57"/>
    <mergeCell ref="B58:G58"/>
    <mergeCell ref="H58:J58"/>
    <mergeCell ref="K58:M58"/>
    <mergeCell ref="N58:P58"/>
    <mergeCell ref="Q58:S58"/>
    <mergeCell ref="T58:V58"/>
    <mergeCell ref="B57:G57"/>
    <mergeCell ref="H57:J57"/>
    <mergeCell ref="K57:M57"/>
    <mergeCell ref="N57:P57"/>
    <mergeCell ref="Q57:V57"/>
    <mergeCell ref="Y57:AD57"/>
    <mergeCell ref="AN55:AP55"/>
    <mergeCell ref="AQ55:AS55"/>
    <mergeCell ref="N56:P56"/>
    <mergeCell ref="Q56:S56"/>
    <mergeCell ref="T56:V56"/>
    <mergeCell ref="AK56:AM56"/>
    <mergeCell ref="AN56:AP56"/>
    <mergeCell ref="AQ56:AS56"/>
    <mergeCell ref="N55:P55"/>
    <mergeCell ref="Q55:S55"/>
    <mergeCell ref="T55:V55"/>
    <mergeCell ref="AK55:AM55"/>
    <mergeCell ref="B51:K51"/>
    <mergeCell ref="Q51:V51"/>
    <mergeCell ref="Y51:AH51"/>
    <mergeCell ref="AN51:AS51"/>
    <mergeCell ref="D55:K55"/>
    <mergeCell ref="AA55:AH55"/>
    <mergeCell ref="B50:K50"/>
    <mergeCell ref="Q50:S50"/>
    <mergeCell ref="T50:V50"/>
    <mergeCell ref="Y50:AH50"/>
    <mergeCell ref="AN50:AP50"/>
    <mergeCell ref="AQ50:AS50"/>
    <mergeCell ref="B49:K49"/>
    <mergeCell ref="Q49:S49"/>
    <mergeCell ref="T49:V49"/>
    <mergeCell ref="Y49:AH49"/>
    <mergeCell ref="AN49:AP49"/>
    <mergeCell ref="AQ49:AS49"/>
    <mergeCell ref="Y48:AD48"/>
    <mergeCell ref="AE48:AG48"/>
    <mergeCell ref="AH48:AJ48"/>
    <mergeCell ref="AK48:AM48"/>
    <mergeCell ref="AN48:AP48"/>
    <mergeCell ref="AQ48:AS48"/>
    <mergeCell ref="B48:G48"/>
    <mergeCell ref="H48:J48"/>
    <mergeCell ref="K48:M48"/>
    <mergeCell ref="N48:P48"/>
    <mergeCell ref="Q48:S48"/>
    <mergeCell ref="T48:V48"/>
    <mergeCell ref="Y47:AD47"/>
    <mergeCell ref="AE47:AG47"/>
    <mergeCell ref="AH47:AJ47"/>
    <mergeCell ref="AK47:AM47"/>
    <mergeCell ref="AN47:AP47"/>
    <mergeCell ref="AQ47:AS47"/>
    <mergeCell ref="B47:G47"/>
    <mergeCell ref="H47:J47"/>
    <mergeCell ref="K47:M47"/>
    <mergeCell ref="N47:P47"/>
    <mergeCell ref="Q47:S47"/>
    <mergeCell ref="T47:V47"/>
    <mergeCell ref="Y46:AD46"/>
    <mergeCell ref="AE46:AG46"/>
    <mergeCell ref="AH46:AJ46"/>
    <mergeCell ref="AK46:AM46"/>
    <mergeCell ref="AN46:AP46"/>
    <mergeCell ref="AQ46:AS46"/>
    <mergeCell ref="B46:G46"/>
    <mergeCell ref="H46:J46"/>
    <mergeCell ref="K46:M46"/>
    <mergeCell ref="N46:P46"/>
    <mergeCell ref="Q46:S46"/>
    <mergeCell ref="T46:V46"/>
    <mergeCell ref="Y45:AD45"/>
    <mergeCell ref="AE45:AG45"/>
    <mergeCell ref="AH45:AJ45"/>
    <mergeCell ref="AK45:AM45"/>
    <mergeCell ref="AN45:AP45"/>
    <mergeCell ref="AQ45:AS45"/>
    <mergeCell ref="B45:G45"/>
    <mergeCell ref="H45:J45"/>
    <mergeCell ref="K45:M45"/>
    <mergeCell ref="N45:P45"/>
    <mergeCell ref="Q45:S45"/>
    <mergeCell ref="T45:V45"/>
    <mergeCell ref="Y44:AD44"/>
    <mergeCell ref="AE44:AG44"/>
    <mergeCell ref="AH44:AJ44"/>
    <mergeCell ref="AK44:AM44"/>
    <mergeCell ref="AN44:AP44"/>
    <mergeCell ref="AQ44:AS44"/>
    <mergeCell ref="B44:G44"/>
    <mergeCell ref="H44:J44"/>
    <mergeCell ref="K44:M44"/>
    <mergeCell ref="N44:P44"/>
    <mergeCell ref="Q44:S44"/>
    <mergeCell ref="T44:V44"/>
    <mergeCell ref="AN40:AP40"/>
    <mergeCell ref="AQ40:AS40"/>
    <mergeCell ref="N39:P39"/>
    <mergeCell ref="Q39:S39"/>
    <mergeCell ref="T39:V39"/>
    <mergeCell ref="AK39:AM39"/>
    <mergeCell ref="AA39:AH39"/>
    <mergeCell ref="D39:K39"/>
    <mergeCell ref="Y43:AD43"/>
    <mergeCell ref="AE43:AG43"/>
    <mergeCell ref="AH43:AJ43"/>
    <mergeCell ref="AK43:AM43"/>
    <mergeCell ref="AN43:AP43"/>
    <mergeCell ref="AQ43:AS43"/>
    <mergeCell ref="B43:G43"/>
    <mergeCell ref="H43:J43"/>
    <mergeCell ref="K43:M43"/>
    <mergeCell ref="N43:P43"/>
    <mergeCell ref="Q43:S43"/>
    <mergeCell ref="T43:V43"/>
    <mergeCell ref="Y42:AD42"/>
    <mergeCell ref="AE42:AG42"/>
    <mergeCell ref="AH42:AJ42"/>
    <mergeCell ref="AK42:AM42"/>
    <mergeCell ref="AN42:AP42"/>
    <mergeCell ref="AQ42:AS42"/>
    <mergeCell ref="B42:G42"/>
    <mergeCell ref="H42:J42"/>
    <mergeCell ref="K42:M42"/>
    <mergeCell ref="N42:P42"/>
    <mergeCell ref="Q42:S42"/>
    <mergeCell ref="T42:V42"/>
    <mergeCell ref="B35:K35"/>
    <mergeCell ref="Q35:V35"/>
    <mergeCell ref="Y35:AH35"/>
    <mergeCell ref="AN35:AS35"/>
    <mergeCell ref="B34:K34"/>
    <mergeCell ref="Q34:S34"/>
    <mergeCell ref="T34:V34"/>
    <mergeCell ref="Y34:AH34"/>
    <mergeCell ref="AN34:AP34"/>
    <mergeCell ref="AQ34:AS34"/>
    <mergeCell ref="B33:K33"/>
    <mergeCell ref="Q33:S33"/>
    <mergeCell ref="T33:V33"/>
    <mergeCell ref="Y33:AH33"/>
    <mergeCell ref="AN33:AP33"/>
    <mergeCell ref="AQ33:AS33"/>
    <mergeCell ref="AE41:AG41"/>
    <mergeCell ref="AH41:AJ41"/>
    <mergeCell ref="AK41:AM41"/>
    <mergeCell ref="AN41:AS41"/>
    <mergeCell ref="B41:G41"/>
    <mergeCell ref="H41:J41"/>
    <mergeCell ref="K41:M41"/>
    <mergeCell ref="N41:P41"/>
    <mergeCell ref="Q41:V41"/>
    <mergeCell ref="Y41:AD41"/>
    <mergeCell ref="AN39:AP39"/>
    <mergeCell ref="AQ39:AS39"/>
    <mergeCell ref="N40:P40"/>
    <mergeCell ref="Q40:S40"/>
    <mergeCell ref="T40:V40"/>
    <mergeCell ref="AK40:AM40"/>
    <mergeCell ref="Y32:AD32"/>
    <mergeCell ref="AE32:AG32"/>
    <mergeCell ref="AH32:AJ32"/>
    <mergeCell ref="AK32:AM32"/>
    <mergeCell ref="AN32:AP32"/>
    <mergeCell ref="AQ32:AS32"/>
    <mergeCell ref="B32:G32"/>
    <mergeCell ref="H32:J32"/>
    <mergeCell ref="K32:M32"/>
    <mergeCell ref="N32:P32"/>
    <mergeCell ref="Q32:S32"/>
    <mergeCell ref="T32:V32"/>
    <mergeCell ref="Y31:AD31"/>
    <mergeCell ref="AE31:AG31"/>
    <mergeCell ref="AH31:AJ31"/>
    <mergeCell ref="AK31:AM31"/>
    <mergeCell ref="AN31:AP31"/>
    <mergeCell ref="AQ31:AS31"/>
    <mergeCell ref="B31:G31"/>
    <mergeCell ref="H31:J31"/>
    <mergeCell ref="K31:M31"/>
    <mergeCell ref="N31:P31"/>
    <mergeCell ref="Q31:S31"/>
    <mergeCell ref="T31:V31"/>
    <mergeCell ref="Y30:AD30"/>
    <mergeCell ref="AE30:AG30"/>
    <mergeCell ref="AH30:AJ30"/>
    <mergeCell ref="AK30:AM30"/>
    <mergeCell ref="AN30:AP30"/>
    <mergeCell ref="AQ30:AS30"/>
    <mergeCell ref="B30:G30"/>
    <mergeCell ref="H30:J30"/>
    <mergeCell ref="K30:M30"/>
    <mergeCell ref="N30:P30"/>
    <mergeCell ref="Q30:S30"/>
    <mergeCell ref="T30:V30"/>
    <mergeCell ref="Y29:AD29"/>
    <mergeCell ref="AE29:AG29"/>
    <mergeCell ref="AH29:AJ29"/>
    <mergeCell ref="AK29:AM29"/>
    <mergeCell ref="AN29:AP29"/>
    <mergeCell ref="AQ29:AS29"/>
    <mergeCell ref="B29:G29"/>
    <mergeCell ref="H29:J29"/>
    <mergeCell ref="K29:M29"/>
    <mergeCell ref="N29:P29"/>
    <mergeCell ref="Q29:S29"/>
    <mergeCell ref="T29:V29"/>
    <mergeCell ref="Y28:AD28"/>
    <mergeCell ref="AE28:AG28"/>
    <mergeCell ref="AH28:AJ28"/>
    <mergeCell ref="AK28:AM28"/>
    <mergeCell ref="AN28:AP28"/>
    <mergeCell ref="AQ28:AS28"/>
    <mergeCell ref="B28:G28"/>
    <mergeCell ref="H28:J28"/>
    <mergeCell ref="K28:M28"/>
    <mergeCell ref="N28:P28"/>
    <mergeCell ref="Q28:S28"/>
    <mergeCell ref="T28:V28"/>
    <mergeCell ref="Y27:AD27"/>
    <mergeCell ref="AE27:AG27"/>
    <mergeCell ref="AH27:AJ27"/>
    <mergeCell ref="AK27:AM27"/>
    <mergeCell ref="AN27:AP27"/>
    <mergeCell ref="AQ27:AS27"/>
    <mergeCell ref="B27:G27"/>
    <mergeCell ref="H27:J27"/>
    <mergeCell ref="K27:M27"/>
    <mergeCell ref="N27:P27"/>
    <mergeCell ref="Q27:S27"/>
    <mergeCell ref="T27:V27"/>
    <mergeCell ref="AE26:AG26"/>
    <mergeCell ref="AH26:AJ26"/>
    <mergeCell ref="AK26:AM26"/>
    <mergeCell ref="AN26:AP26"/>
    <mergeCell ref="AQ26:AS26"/>
    <mergeCell ref="AE25:AG25"/>
    <mergeCell ref="AH25:AJ25"/>
    <mergeCell ref="AK25:AM25"/>
    <mergeCell ref="AN25:AS25"/>
    <mergeCell ref="B26:G26"/>
    <mergeCell ref="H26:J26"/>
    <mergeCell ref="K26:M26"/>
    <mergeCell ref="N26:P26"/>
    <mergeCell ref="Q26:S26"/>
    <mergeCell ref="T26:V26"/>
    <mergeCell ref="B25:G25"/>
    <mergeCell ref="H25:J25"/>
    <mergeCell ref="K25:M25"/>
    <mergeCell ref="N25:P25"/>
    <mergeCell ref="Q25:V25"/>
    <mergeCell ref="Y25:AD25"/>
    <mergeCell ref="AQ23:AS23"/>
    <mergeCell ref="N24:P24"/>
    <mergeCell ref="Q24:S24"/>
    <mergeCell ref="T24:V24"/>
    <mergeCell ref="AK24:AM24"/>
    <mergeCell ref="AN24:AP24"/>
    <mergeCell ref="AQ24:AS24"/>
    <mergeCell ref="N23:P23"/>
    <mergeCell ref="Q23:S23"/>
    <mergeCell ref="T23:V23"/>
    <mergeCell ref="AK23:AM23"/>
    <mergeCell ref="B19:K19"/>
    <mergeCell ref="Q19:V19"/>
    <mergeCell ref="Y19:AH19"/>
    <mergeCell ref="AN19:AS19"/>
    <mergeCell ref="D23:K23"/>
    <mergeCell ref="AA23:AH23"/>
    <mergeCell ref="AN23:AP23"/>
    <mergeCell ref="AN13:AP13"/>
    <mergeCell ref="AQ13:AS13"/>
    <mergeCell ref="B13:G13"/>
    <mergeCell ref="H13:J13"/>
    <mergeCell ref="K13:M13"/>
    <mergeCell ref="AQ18:AS18"/>
    <mergeCell ref="B17:K17"/>
    <mergeCell ref="Q17:S17"/>
    <mergeCell ref="T17:V17"/>
    <mergeCell ref="Y17:AH17"/>
    <mergeCell ref="AN17:AP17"/>
    <mergeCell ref="AQ17:AS17"/>
    <mergeCell ref="Y16:AD16"/>
    <mergeCell ref="AE16:AG16"/>
    <mergeCell ref="AH16:AJ16"/>
    <mergeCell ref="AK16:AM16"/>
    <mergeCell ref="AN16:AP16"/>
    <mergeCell ref="AQ16:AS16"/>
    <mergeCell ref="B16:G16"/>
    <mergeCell ref="H16:J16"/>
    <mergeCell ref="K16:M16"/>
    <mergeCell ref="N16:P16"/>
    <mergeCell ref="Q16:S16"/>
    <mergeCell ref="T16:V16"/>
    <mergeCell ref="Q18:S18"/>
    <mergeCell ref="T18:V18"/>
    <mergeCell ref="Y18:AH18"/>
    <mergeCell ref="AN18:AP18"/>
    <mergeCell ref="AQ8:AS8"/>
    <mergeCell ref="N7:P7"/>
    <mergeCell ref="Q7:S7"/>
    <mergeCell ref="T7:V7"/>
    <mergeCell ref="AK7:AM7"/>
    <mergeCell ref="AQ11:AS11"/>
    <mergeCell ref="B11:G11"/>
    <mergeCell ref="Y15:AD15"/>
    <mergeCell ref="AE15:AG15"/>
    <mergeCell ref="AH15:AJ15"/>
    <mergeCell ref="AK15:AM15"/>
    <mergeCell ref="AN15:AP15"/>
    <mergeCell ref="AQ15:AS15"/>
    <mergeCell ref="B15:G15"/>
    <mergeCell ref="H15:J15"/>
    <mergeCell ref="K15:M15"/>
    <mergeCell ref="N15:P15"/>
    <mergeCell ref="Q15:S15"/>
    <mergeCell ref="T15:V15"/>
    <mergeCell ref="Y14:AD14"/>
    <mergeCell ref="AE14:AG14"/>
    <mergeCell ref="AH14:AJ14"/>
    <mergeCell ref="AK14:AM14"/>
    <mergeCell ref="AN14:AP14"/>
    <mergeCell ref="AQ14:AS14"/>
    <mergeCell ref="B14:G14"/>
    <mergeCell ref="H14:J14"/>
    <mergeCell ref="K14:M14"/>
    <mergeCell ref="N14:P14"/>
    <mergeCell ref="Q14:S14"/>
    <mergeCell ref="T14:V14"/>
    <mergeCell ref="AK13:AM13"/>
    <mergeCell ref="AE11:AG11"/>
    <mergeCell ref="AH11:AJ11"/>
    <mergeCell ref="AK11:AM11"/>
    <mergeCell ref="AN11:AP11"/>
    <mergeCell ref="B18:K18"/>
    <mergeCell ref="A1:A2"/>
    <mergeCell ref="B1:V2"/>
    <mergeCell ref="AE9:AG9"/>
    <mergeCell ref="AH9:AJ9"/>
    <mergeCell ref="AK9:AM9"/>
    <mergeCell ref="AN9:AS9"/>
    <mergeCell ref="B10:G10"/>
    <mergeCell ref="H10:J10"/>
    <mergeCell ref="K10:M10"/>
    <mergeCell ref="N10:P10"/>
    <mergeCell ref="Q10:S10"/>
    <mergeCell ref="T10:V10"/>
    <mergeCell ref="B9:G9"/>
    <mergeCell ref="H9:J9"/>
    <mergeCell ref="K9:M9"/>
    <mergeCell ref="N9:P9"/>
    <mergeCell ref="Q9:V9"/>
    <mergeCell ref="Y9:AD9"/>
    <mergeCell ref="AN7:AP7"/>
    <mergeCell ref="AQ7:AS7"/>
    <mergeCell ref="D7:K7"/>
    <mergeCell ref="AA7:AH7"/>
    <mergeCell ref="N8:P8"/>
    <mergeCell ref="Q8:S8"/>
    <mergeCell ref="T8:V8"/>
    <mergeCell ref="AK8:AM8"/>
    <mergeCell ref="AN8:AP8"/>
    <mergeCell ref="Y83:AH83"/>
    <mergeCell ref="Q87:S87"/>
    <mergeCell ref="T87:V87"/>
    <mergeCell ref="Y93:AD93"/>
    <mergeCell ref="AE93:AG93"/>
    <mergeCell ref="Y11:AD11"/>
    <mergeCell ref="AA71:AH71"/>
    <mergeCell ref="D71:K71"/>
    <mergeCell ref="AQ10:AS10"/>
    <mergeCell ref="AQ71:AS71"/>
    <mergeCell ref="N13:P13"/>
    <mergeCell ref="Q13:S13"/>
    <mergeCell ref="T13:V13"/>
    <mergeCell ref="Y12:AD12"/>
    <mergeCell ref="AE12:AG12"/>
    <mergeCell ref="AH12:AJ12"/>
    <mergeCell ref="AK12:AM12"/>
    <mergeCell ref="AN12:AP12"/>
    <mergeCell ref="AQ12:AS12"/>
    <mergeCell ref="B12:G12"/>
    <mergeCell ref="H12:J12"/>
    <mergeCell ref="K12:M12"/>
    <mergeCell ref="H11:J11"/>
    <mergeCell ref="K11:M11"/>
    <mergeCell ref="N11:P11"/>
    <mergeCell ref="Q11:S11"/>
    <mergeCell ref="T11:V11"/>
    <mergeCell ref="Y10:AD10"/>
    <mergeCell ref="AE10:AG10"/>
    <mergeCell ref="AH10:AJ10"/>
    <mergeCell ref="AK10:AM10"/>
    <mergeCell ref="AN10:AP10"/>
    <mergeCell ref="AA103:AH103"/>
    <mergeCell ref="D103:K103"/>
    <mergeCell ref="Y98:AH98"/>
    <mergeCell ref="B105:G105"/>
    <mergeCell ref="H105:J105"/>
    <mergeCell ref="Y13:AD13"/>
    <mergeCell ref="AE13:AG13"/>
    <mergeCell ref="AH13:AJ13"/>
    <mergeCell ref="N12:P12"/>
    <mergeCell ref="Q12:S12"/>
    <mergeCell ref="T12:V12"/>
    <mergeCell ref="Y26:AD26"/>
    <mergeCell ref="AA167:AH167"/>
    <mergeCell ref="D167:K167"/>
    <mergeCell ref="D183:K183"/>
    <mergeCell ref="AA183:AH183"/>
    <mergeCell ref="AA199:AH199"/>
    <mergeCell ref="D199:K199"/>
    <mergeCell ref="AH137:AJ137"/>
    <mergeCell ref="AH138:AJ138"/>
    <mergeCell ref="AE73:AG73"/>
    <mergeCell ref="AH73:AJ73"/>
    <mergeCell ref="Q75:S75"/>
    <mergeCell ref="T75:V75"/>
    <mergeCell ref="Y78:AD78"/>
    <mergeCell ref="AE78:AG78"/>
    <mergeCell ref="AH78:AJ78"/>
    <mergeCell ref="Y80:AD80"/>
    <mergeCell ref="AE80:AG80"/>
    <mergeCell ref="AH80:AJ80"/>
    <mergeCell ref="B83:K83"/>
    <mergeCell ref="Q83:V83"/>
  </mergeCells>
  <phoneticPr fontId="2"/>
  <dataValidations count="3">
    <dataValidation type="list" imeMode="off" allowBlank="1" showInputMessage="1" showErrorMessage="1" sqref="N203:N207 N11:N15 AK203:AK207 N219:N223 AK219:AK223 AK11:AK15 N171:N175 N139:N143 N43:N47 N27:N31 AK43:AK47 N59:N63 AK59:AK63 AK27:AK31 N75:N79 AK75:AK79 N107:N111 N91:N95 AK107:AK111 N123:N127 AK123:AK127 AK91:AK95 AK139:AK143 N155:N159 AK171:AK175 AK155:AK159 N187:N191 AK187:AK191 N235:N239 AK235:AK239 N251:N255 AK251:AK255">
      <formula1>"一般部,熱橋部,両方"</formula1>
    </dataValidation>
    <dataValidation imeMode="hiragana" allowBlank="1" showInputMessage="1" showErrorMessage="1" sqref="D215:K215 AA215:AH215 B11:G15 D199:K199 Y11:AD15 AA199:AH199 B27:G31 Y27:AD31 D55:K55 AA55:AH55 D23:K23 D39:K39 AA23:AH23 AA39:AH39 D87:K87 AA87:AH87 D119:K119 AA119:AH119 D71:K71 D103:K103 AA71:AH71 AA103:AH103 D151:K151 AA151:AH151 D183:K183 AA183:AH183 D135:K135 D167:K167 AA135:AH135 AA167:AH167 D7:K7 AA7:AH7 B43:G47 Y43:AD47 B59:G63 Y59:AD63 B75:G79 Y75:AD79 B91:G95 Y91:AD95 B107:G111 Y107:AD111 B123:G127 Y123:AD127 B139:G143 Y139:AD143 B155:G159 Y155:AD159 B171:G175 Y171:AD175 B187:G191 Y187:AD191 B203:G207 Y203:AD207 B219:G223 Y219:AD223 B235:G239 Y235:AD239 B251:G255 Y251:AD255 D247:K247 AA247:AH247 D231:K231 AA231:AH231"/>
    <dataValidation imeMode="halfAlpha" allowBlank="1" showInputMessage="1" showErrorMessage="1" sqref="Q8:V8 Q10:V10 Q16:V16 H11:M15 AN8:AS8 AN10:AS10 AN16:AS16 AE11:AJ15 Q24:V24 Q26:V26 Q32:V32 H27:M31 AN24:AS24 AN26:AS26 AN32:AS32 AE27:AJ31 Q40:V40 Q42:V42 Q48:V48 H43:M47 AN40:AS40 AN42:AS42 AN48:AS48 AE43:AJ47 Q56:V56 Q58:V58 Q64:V64 H59:M63 AN56:AS56 AN58:AS58 AN64:AS64 AE59:AJ63 Q72:V72 Q74:V74 Q80:V80 H75:M79 AN72:AS72 AN74:AS74 AN80:AS80 AE75:AJ79 Q88:V88 Q90:V90 Q96:V96 H91:M95 AN88:AS88 AN90:AS90 AN96:AS96 AE91:AJ95 Q104:V104 Q106:V106 Q112:V112 H107:M111 AN104:AS104 AN106:AS106 AN112:AS112 AE107:AJ111 Q120:V120 Q122:V122 Q128:V128 H123:M127 AN120:AS120 AN122:AS122 AN128:AS128 AE123:AJ127 Q136:V136 Q138:V138 Q144:V144 H139:M143 AN136:AS136 AN138:AS138 AN144:AS144 AE139:AJ143 Q152:V152 Q154:V154 Q160:V160 H155:M159 AN152:AS152 AN154:AS154 AN160:AS160 AE155:AJ159 Q168:V168 Q170:V170 Q176:V176 H171:M175 AN168:AS168 AN170:AS170 AN176:AS176 AE171:AJ175 Q184:V184 Q186:V186 Q192:V192 H187:M191 AN184:AS184 AN186:AS186 AN192:AS192 AE187:AJ191 Q200:V200 Q202:V202 Q208:V208 H203:M207 AN200:AS200 AN202:AS202 AN208:AS208 AE203:AJ207 Q216:V216 Q218:V218 Q224:V224 H219:M223 AN216:AS216 AN218:AS218 AN224:AS224 AE219:AJ223 Q232:V232 Q234:V234 Q240:V240 H235:M239 AN232:AS232 AN234:AS234 AN240:AS240 AE235:AJ239 Q248:V248 Q250:V250 Q256:V256 H251:M255 AN248:AS248 AN250:AS250 AN256:AS256 AE251:AJ255"/>
  </dataValidations>
  <pageMargins left="0.59055118110236227" right="0" top="0.59055118110236227" bottom="0.59055118110236227" header="0.31496062992125984" footer="0.39370078740157483"/>
  <pageSetup paperSize="9" scale="60" orientation="portrait" r:id="rId1"/>
  <headerFooter>
    <oddHeader>&amp;Rver.1.0　</oddHeader>
    <oddFooter>&amp;CAICHI BUILDING HOUSING CENTER&amp;R簡略計算法①</oddFooter>
  </headerFooter>
  <rowBreaks count="3" manualBreakCount="3">
    <brk id="68" max="44" man="1"/>
    <brk id="132" max="44" man="1"/>
    <brk id="196"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1"/>
  <sheetViews>
    <sheetView showGridLines="0" zoomScaleNormal="100" zoomScaleSheetLayoutView="100" workbookViewId="0">
      <selection activeCell="B13" sqref="B13:G13"/>
    </sheetView>
  </sheetViews>
  <sheetFormatPr defaultColWidth="0" defaultRowHeight="15" customHeight="1" zeroHeight="1" x14ac:dyDescent="0.15"/>
  <cols>
    <col min="1" max="13" width="3.5" style="5" customWidth="1"/>
    <col min="14" max="16" width="5.625" style="5" customWidth="1"/>
    <col min="17" max="41" width="3.5" style="5" customWidth="1"/>
    <col min="42" max="16384" width="9" style="5" hidden="1"/>
  </cols>
  <sheetData>
    <row r="1" spans="1:72" s="2" customFormat="1" ht="20.100000000000001" customHeight="1" x14ac:dyDescent="0.15">
      <c r="A1" s="119" t="s">
        <v>237</v>
      </c>
      <c r="B1" s="329" t="s">
        <v>238</v>
      </c>
      <c r="C1" s="329"/>
      <c r="D1" s="329"/>
      <c r="E1" s="329"/>
      <c r="F1" s="329"/>
      <c r="G1" s="329"/>
      <c r="H1" s="329"/>
      <c r="I1" s="329"/>
      <c r="J1" s="329"/>
      <c r="K1" s="329"/>
      <c r="L1" s="329"/>
      <c r="M1" s="329"/>
      <c r="N1" s="329"/>
      <c r="O1" s="329"/>
      <c r="P1" s="329"/>
      <c r="Q1" s="329"/>
      <c r="R1" s="329"/>
      <c r="S1" s="329"/>
      <c r="T1" s="329"/>
      <c r="U1" s="329"/>
      <c r="V1" s="329"/>
      <c r="W1" s="329"/>
      <c r="X1" s="329"/>
      <c r="AA1" s="13" t="s">
        <v>208</v>
      </c>
      <c r="BE1" s="4"/>
      <c r="BF1" s="4"/>
      <c r="BG1" s="4"/>
      <c r="BH1" s="4"/>
      <c r="BI1" s="4"/>
      <c r="BJ1" s="4"/>
      <c r="BK1" s="4"/>
      <c r="BL1" s="4"/>
      <c r="BM1" s="4"/>
      <c r="BN1" s="4"/>
      <c r="BO1" s="4"/>
      <c r="BP1" s="4"/>
      <c r="BQ1" s="4"/>
      <c r="BR1" s="4"/>
      <c r="BS1" s="4"/>
      <c r="BT1" s="4"/>
    </row>
    <row r="2" spans="1:72" s="2" customFormat="1" ht="20.100000000000001" customHeight="1" x14ac:dyDescent="0.15">
      <c r="A2" s="119"/>
      <c r="B2" s="329"/>
      <c r="C2" s="329"/>
      <c r="D2" s="329"/>
      <c r="E2" s="329"/>
      <c r="F2" s="329"/>
      <c r="G2" s="329"/>
      <c r="H2" s="329"/>
      <c r="I2" s="329"/>
      <c r="J2" s="329"/>
      <c r="K2" s="329"/>
      <c r="L2" s="329"/>
      <c r="M2" s="329"/>
      <c r="N2" s="329"/>
      <c r="O2" s="329"/>
      <c r="P2" s="329"/>
      <c r="Q2" s="329"/>
      <c r="R2" s="329"/>
      <c r="S2" s="329"/>
      <c r="T2" s="329"/>
      <c r="U2" s="329"/>
      <c r="V2" s="329"/>
      <c r="W2" s="329"/>
      <c r="X2" s="329"/>
      <c r="AA2" s="13" t="s">
        <v>235</v>
      </c>
      <c r="BE2" s="4"/>
      <c r="BF2" s="4"/>
      <c r="BG2" s="4"/>
      <c r="BH2" s="4"/>
      <c r="BI2" s="4"/>
      <c r="BJ2" s="4"/>
      <c r="BK2" s="4"/>
      <c r="BL2" s="4"/>
      <c r="BM2" s="4"/>
      <c r="BN2" s="4"/>
      <c r="BO2" s="4"/>
      <c r="BP2" s="4"/>
      <c r="BQ2" s="4"/>
      <c r="BR2" s="4"/>
      <c r="BS2" s="4"/>
      <c r="BT2" s="4"/>
    </row>
    <row r="3" spans="1:72" s="2" customFormat="1" ht="20.100000000000001" customHeight="1" x14ac:dyDescent="0.15">
      <c r="B3" s="1"/>
      <c r="C3" s="54" t="s">
        <v>222</v>
      </c>
      <c r="D3" s="1"/>
      <c r="E3" s="1"/>
      <c r="F3" s="1"/>
      <c r="G3" s="1"/>
      <c r="H3" s="1"/>
      <c r="I3" s="1"/>
      <c r="J3" s="1"/>
      <c r="K3" s="1"/>
      <c r="L3" s="1"/>
      <c r="M3" s="1"/>
      <c r="N3" s="1"/>
      <c r="O3" s="1"/>
      <c r="P3" s="1"/>
      <c r="R3" s="1"/>
      <c r="S3" s="1"/>
      <c r="T3" s="1"/>
      <c r="U3" s="1"/>
      <c r="V3" s="1"/>
      <c r="X3" s="1"/>
      <c r="AA3" s="13" t="s">
        <v>143</v>
      </c>
      <c r="BE3" s="4"/>
      <c r="BF3" s="4"/>
      <c r="BG3" s="4"/>
      <c r="BH3" s="4"/>
      <c r="BI3" s="4"/>
      <c r="BJ3" s="4"/>
      <c r="BK3" s="4"/>
      <c r="BL3" s="4"/>
      <c r="BM3" s="4"/>
      <c r="BN3" s="4"/>
      <c r="BO3" s="4"/>
      <c r="BP3" s="4"/>
      <c r="BQ3" s="4"/>
      <c r="BR3" s="4"/>
      <c r="BS3" s="4"/>
      <c r="BT3" s="4"/>
    </row>
    <row r="4" spans="1:72" s="2" customFormat="1" ht="20.100000000000001" customHeight="1" x14ac:dyDescent="0.15">
      <c r="B4" s="1"/>
      <c r="D4" s="52" t="s">
        <v>225</v>
      </c>
      <c r="E4" s="55" t="s">
        <v>220</v>
      </c>
      <c r="F4" s="1"/>
      <c r="G4" s="1"/>
      <c r="H4" s="1"/>
      <c r="I4" s="1"/>
      <c r="J4" s="1"/>
      <c r="K4" s="1"/>
      <c r="L4" s="1"/>
      <c r="M4" s="1"/>
      <c r="N4" s="53" t="s">
        <v>224</v>
      </c>
      <c r="O4" s="55" t="s">
        <v>219</v>
      </c>
      <c r="P4" s="1"/>
      <c r="R4" s="1"/>
      <c r="S4" s="1"/>
      <c r="T4" s="1"/>
      <c r="U4" s="1"/>
      <c r="V4" s="1"/>
      <c r="W4" s="1"/>
      <c r="X4" s="1"/>
      <c r="Y4" s="1"/>
      <c r="Z4" s="1"/>
      <c r="AA4" s="1"/>
      <c r="AB4" s="13"/>
      <c r="BE4" s="4"/>
      <c r="BF4" s="4"/>
      <c r="BG4" s="4"/>
      <c r="BH4" s="4"/>
      <c r="BI4" s="4"/>
      <c r="BJ4" s="4"/>
      <c r="BK4" s="4"/>
      <c r="BL4" s="4"/>
      <c r="BM4" s="4"/>
      <c r="BN4" s="4"/>
      <c r="BO4" s="4"/>
      <c r="BP4" s="4"/>
      <c r="BQ4" s="4"/>
      <c r="BR4" s="4"/>
      <c r="BS4" s="4"/>
      <c r="BT4" s="4"/>
    </row>
    <row r="5" spans="1:72" ht="20.100000000000001" customHeight="1" thickBot="1" x14ac:dyDescent="0.2">
      <c r="A5" s="3"/>
      <c r="B5" s="3"/>
      <c r="C5" s="3"/>
      <c r="D5" s="3"/>
      <c r="E5" s="3"/>
      <c r="F5" s="3"/>
      <c r="G5" s="3"/>
      <c r="H5" s="3"/>
      <c r="I5" s="3"/>
      <c r="J5" s="3"/>
      <c r="K5" s="3"/>
      <c r="L5" s="3"/>
      <c r="M5" s="3"/>
      <c r="N5" s="3"/>
      <c r="O5" s="3"/>
      <c r="P5" s="3"/>
      <c r="Q5" s="3"/>
      <c r="R5" s="3"/>
      <c r="S5" s="3"/>
      <c r="T5" s="3"/>
      <c r="U5" s="3"/>
      <c r="V5" s="3"/>
      <c r="W5" s="3"/>
      <c r="X5" s="3"/>
    </row>
    <row r="6" spans="1:72" ht="20.100000000000001" customHeight="1" x14ac:dyDescent="0.15">
      <c r="A6" s="3"/>
      <c r="B6" s="56"/>
      <c r="C6" s="21"/>
      <c r="D6" s="57"/>
      <c r="E6" s="57"/>
      <c r="F6" s="57"/>
      <c r="G6" s="57"/>
      <c r="H6" s="57"/>
      <c r="I6" s="57"/>
      <c r="J6" s="57"/>
      <c r="K6" s="57"/>
      <c r="L6" s="57"/>
      <c r="M6" s="57"/>
      <c r="N6" s="62" t="s">
        <v>239</v>
      </c>
      <c r="O6" s="62"/>
      <c r="P6" s="62"/>
      <c r="Q6" s="62"/>
      <c r="R6" s="62"/>
      <c r="S6" s="62"/>
      <c r="T6" s="62"/>
      <c r="U6" s="62"/>
      <c r="V6" s="62"/>
      <c r="W6" s="62"/>
      <c r="X6" s="62"/>
      <c r="Y6" s="66"/>
      <c r="Z6" s="66"/>
      <c r="AA6" s="66"/>
      <c r="AB6" s="66"/>
      <c r="AC6" s="66"/>
      <c r="AD6" s="66"/>
      <c r="AE6" s="66"/>
      <c r="AF6" s="67"/>
      <c r="AP6" s="68" t="s">
        <v>240</v>
      </c>
      <c r="AQ6" s="68">
        <v>1</v>
      </c>
    </row>
    <row r="7" spans="1:72" ht="20.100000000000001" customHeight="1" x14ac:dyDescent="0.15">
      <c r="A7" s="3"/>
      <c r="B7" s="58"/>
      <c r="C7" s="297" t="s">
        <v>242</v>
      </c>
      <c r="D7" s="293" t="s">
        <v>243</v>
      </c>
      <c r="E7" s="293"/>
      <c r="F7" s="293"/>
      <c r="G7" s="293"/>
      <c r="H7" s="293"/>
      <c r="I7" s="293"/>
      <c r="J7" s="293"/>
      <c r="K7" s="293"/>
      <c r="L7" s="297" t="s">
        <v>245</v>
      </c>
      <c r="M7" s="59"/>
      <c r="N7" s="299" t="s">
        <v>8</v>
      </c>
      <c r="O7" s="300"/>
      <c r="P7" s="301"/>
      <c r="Q7" s="303" t="s">
        <v>246</v>
      </c>
      <c r="R7" s="303"/>
      <c r="S7" s="303"/>
      <c r="T7" s="303"/>
      <c r="U7" s="289" t="s">
        <v>247</v>
      </c>
      <c r="V7" s="289"/>
      <c r="W7" s="289"/>
      <c r="X7" s="289"/>
      <c r="Y7" s="289" t="s">
        <v>248</v>
      </c>
      <c r="Z7" s="289"/>
      <c r="AA7" s="289"/>
      <c r="AB7" s="289"/>
      <c r="AC7" s="290" t="s">
        <v>249</v>
      </c>
      <c r="AD7" s="291"/>
      <c r="AE7" s="291"/>
      <c r="AF7" s="292"/>
      <c r="AP7" s="68" t="s">
        <v>247</v>
      </c>
      <c r="AQ7" s="68">
        <v>2</v>
      </c>
      <c r="AS7" s="18" t="s">
        <v>27</v>
      </c>
      <c r="AT7" s="19"/>
    </row>
    <row r="8" spans="1:72" ht="20.100000000000001" customHeight="1" x14ac:dyDescent="0.15">
      <c r="A8" s="3"/>
      <c r="B8" s="58"/>
      <c r="C8" s="298"/>
      <c r="D8" s="293" t="s">
        <v>250</v>
      </c>
      <c r="E8" s="293"/>
      <c r="F8" s="293"/>
      <c r="G8" s="293"/>
      <c r="H8" s="293"/>
      <c r="I8" s="293"/>
      <c r="J8" s="293"/>
      <c r="K8" s="293"/>
      <c r="L8" s="298"/>
      <c r="M8" s="59"/>
      <c r="N8" s="302"/>
      <c r="O8" s="275"/>
      <c r="P8" s="276"/>
      <c r="Q8" s="177" t="s">
        <v>251</v>
      </c>
      <c r="R8" s="177"/>
      <c r="S8" s="177"/>
      <c r="T8" s="177"/>
      <c r="U8" s="259" t="s">
        <v>252</v>
      </c>
      <c r="V8" s="259"/>
      <c r="W8" s="259"/>
      <c r="X8" s="259"/>
      <c r="Y8" s="259"/>
      <c r="Z8" s="259"/>
      <c r="AA8" s="259"/>
      <c r="AB8" s="259"/>
      <c r="AC8" s="177" t="s">
        <v>6</v>
      </c>
      <c r="AD8" s="177"/>
      <c r="AE8" s="177"/>
      <c r="AF8" s="179"/>
      <c r="AP8" s="68" t="s">
        <v>253</v>
      </c>
      <c r="AQ8" s="68">
        <v>3</v>
      </c>
      <c r="AS8" s="20" t="s">
        <v>36</v>
      </c>
      <c r="AT8" s="24"/>
    </row>
    <row r="9" spans="1:72" ht="30" customHeight="1" x14ac:dyDescent="0.15">
      <c r="A9" s="3"/>
      <c r="B9" s="58"/>
      <c r="C9" s="298"/>
      <c r="D9" s="304" t="s">
        <v>254</v>
      </c>
      <c r="E9" s="304"/>
      <c r="F9" s="304"/>
      <c r="G9" s="304"/>
      <c r="H9" s="304"/>
      <c r="I9" s="304"/>
      <c r="J9" s="304"/>
      <c r="K9" s="304"/>
      <c r="L9" s="298"/>
      <c r="M9" s="59"/>
      <c r="N9" s="178"/>
      <c r="O9" s="177"/>
      <c r="P9" s="227"/>
      <c r="Q9" s="305" t="s">
        <v>255</v>
      </c>
      <c r="R9" s="306"/>
      <c r="S9" s="306"/>
      <c r="T9" s="307"/>
      <c r="U9" s="308" t="s">
        <v>256</v>
      </c>
      <c r="V9" s="141"/>
      <c r="W9" s="141"/>
      <c r="X9" s="141"/>
      <c r="Y9" s="308" t="s">
        <v>257</v>
      </c>
      <c r="Z9" s="141"/>
      <c r="AA9" s="141"/>
      <c r="AB9" s="141"/>
      <c r="AC9" s="121" t="s">
        <v>258</v>
      </c>
      <c r="AD9" s="121"/>
      <c r="AE9" s="121"/>
      <c r="AF9" s="309"/>
      <c r="AP9" s="68" t="s">
        <v>259</v>
      </c>
      <c r="AQ9" s="68">
        <v>4</v>
      </c>
      <c r="AS9" s="20" t="s">
        <v>33</v>
      </c>
      <c r="AT9" s="24">
        <v>0.04</v>
      </c>
    </row>
    <row r="10" spans="1:72" ht="20.100000000000001" customHeight="1" x14ac:dyDescent="0.15">
      <c r="A10" s="3"/>
      <c r="B10" s="60"/>
      <c r="C10" s="61"/>
      <c r="D10" s="61"/>
      <c r="E10" s="61"/>
      <c r="F10" s="61"/>
      <c r="G10" s="61"/>
      <c r="H10" s="61"/>
      <c r="I10" s="61"/>
      <c r="J10" s="61"/>
      <c r="K10" s="61"/>
      <c r="L10" s="61"/>
      <c r="M10" s="61"/>
      <c r="N10" s="228" t="s">
        <v>5</v>
      </c>
      <c r="O10" s="229"/>
      <c r="P10" s="230"/>
      <c r="Q10" s="224">
        <v>0.72</v>
      </c>
      <c r="R10" s="225"/>
      <c r="S10" s="225"/>
      <c r="T10" s="225"/>
      <c r="U10" s="257">
        <v>0.12</v>
      </c>
      <c r="V10" s="257"/>
      <c r="W10" s="257"/>
      <c r="X10" s="257"/>
      <c r="Y10" s="257">
        <v>0.13</v>
      </c>
      <c r="Z10" s="257"/>
      <c r="AA10" s="257"/>
      <c r="AB10" s="257"/>
      <c r="AC10" s="225">
        <v>0.03</v>
      </c>
      <c r="AD10" s="225"/>
      <c r="AE10" s="225"/>
      <c r="AF10" s="226"/>
      <c r="AP10" s="68" t="s">
        <v>260</v>
      </c>
      <c r="AQ10" s="68">
        <v>5</v>
      </c>
      <c r="AS10" s="22" t="s">
        <v>34</v>
      </c>
      <c r="AT10" s="23">
        <v>0.09</v>
      </c>
    </row>
    <row r="11" spans="1:72" ht="30" customHeight="1" thickBot="1" x14ac:dyDescent="0.2">
      <c r="A11" s="3"/>
      <c r="B11" s="239" t="s">
        <v>226</v>
      </c>
      <c r="C11" s="240"/>
      <c r="D11" s="240"/>
      <c r="E11" s="240"/>
      <c r="F11" s="240"/>
      <c r="G11" s="241"/>
      <c r="H11" s="188" t="s">
        <v>0</v>
      </c>
      <c r="I11" s="189"/>
      <c r="J11" s="190"/>
      <c r="K11" s="188" t="s">
        <v>48</v>
      </c>
      <c r="L11" s="189"/>
      <c r="M11" s="190"/>
      <c r="N11" s="188" t="s">
        <v>261</v>
      </c>
      <c r="O11" s="189"/>
      <c r="P11" s="190"/>
      <c r="Q11" s="188" t="s">
        <v>262</v>
      </c>
      <c r="R11" s="189"/>
      <c r="S11" s="189"/>
      <c r="T11" s="189"/>
      <c r="U11" s="189"/>
      <c r="V11" s="189"/>
      <c r="W11" s="189"/>
      <c r="X11" s="189"/>
      <c r="Y11" s="189"/>
      <c r="Z11" s="189"/>
      <c r="AA11" s="189"/>
      <c r="AB11" s="189"/>
      <c r="AC11" s="189"/>
      <c r="AD11" s="189"/>
      <c r="AE11" s="189"/>
      <c r="AF11" s="285"/>
      <c r="AP11" s="68" t="s">
        <v>263</v>
      </c>
      <c r="AQ11" s="68">
        <v>6</v>
      </c>
      <c r="AS11"/>
      <c r="AT11"/>
    </row>
    <row r="12" spans="1:72" ht="20.100000000000001" customHeight="1" x14ac:dyDescent="0.15">
      <c r="A12" s="3"/>
      <c r="B12" s="310" t="s">
        <v>31</v>
      </c>
      <c r="C12" s="311"/>
      <c r="D12" s="311"/>
      <c r="E12" s="311"/>
      <c r="F12" s="311"/>
      <c r="G12" s="311"/>
      <c r="H12" s="234" t="s">
        <v>264</v>
      </c>
      <c r="I12" s="235"/>
      <c r="J12" s="236"/>
      <c r="K12" s="234" t="s">
        <v>264</v>
      </c>
      <c r="L12" s="235"/>
      <c r="M12" s="236"/>
      <c r="N12" s="234" t="s">
        <v>264</v>
      </c>
      <c r="O12" s="235"/>
      <c r="P12" s="236"/>
      <c r="Q12" s="231">
        <v>0.15</v>
      </c>
      <c r="R12" s="232"/>
      <c r="S12" s="232"/>
      <c r="T12" s="232"/>
      <c r="U12" s="231">
        <v>0.15</v>
      </c>
      <c r="V12" s="232"/>
      <c r="W12" s="232"/>
      <c r="X12" s="232"/>
      <c r="Y12" s="231">
        <v>0.15</v>
      </c>
      <c r="Z12" s="232"/>
      <c r="AA12" s="232"/>
      <c r="AB12" s="232"/>
      <c r="AC12" s="231">
        <v>0.15</v>
      </c>
      <c r="AD12" s="232"/>
      <c r="AE12" s="232"/>
      <c r="AF12" s="233"/>
      <c r="AP12" s="68" t="s">
        <v>265</v>
      </c>
      <c r="AQ12" s="68">
        <v>7</v>
      </c>
      <c r="AS12" s="18" t="s">
        <v>20</v>
      </c>
      <c r="AT12" s="19"/>
    </row>
    <row r="13" spans="1:72" ht="20.100000000000001" customHeight="1" x14ac:dyDescent="0.15">
      <c r="A13" s="3"/>
      <c r="B13" s="217"/>
      <c r="C13" s="218"/>
      <c r="D13" s="218"/>
      <c r="E13" s="218"/>
      <c r="F13" s="218"/>
      <c r="G13" s="218"/>
      <c r="H13" s="191"/>
      <c r="I13" s="192"/>
      <c r="J13" s="193"/>
      <c r="K13" s="194"/>
      <c r="L13" s="195"/>
      <c r="M13" s="196"/>
      <c r="N13" s="294"/>
      <c r="O13" s="295"/>
      <c r="P13" s="296"/>
      <c r="Q13" s="197" t="str">
        <f>IF(AP13=0,"",CHOOSE(AP13,K13/1000/H13,"","","","","",K13/1000/H13,"熱橋を"))</f>
        <v/>
      </c>
      <c r="R13" s="198"/>
      <c r="S13" s="198"/>
      <c r="T13" s="198"/>
      <c r="U13" s="242" t="str">
        <f>IF(AP13=0,"",CHOOSE(AP13,"",K13/1000/H13,"","","","",K13/1000/H13,"選択"))</f>
        <v/>
      </c>
      <c r="V13" s="242"/>
      <c r="W13" s="242"/>
      <c r="X13" s="242"/>
      <c r="Y13" s="242" t="str">
        <f>IF(AP13=0,"",CHOOSE(AP13,"","",K13/1000/H13,"","","",K13/1000/H13,"して"))</f>
        <v/>
      </c>
      <c r="Z13" s="242"/>
      <c r="AA13" s="242"/>
      <c r="AB13" s="242"/>
      <c r="AC13" s="198" t="str">
        <f>IF(AP13=0,"",CHOOSE(AP13,"","","",K13/1000/H13,"","",K13/1000/H13,"下さい"))</f>
        <v/>
      </c>
      <c r="AD13" s="198"/>
      <c r="AE13" s="198"/>
      <c r="AF13" s="199"/>
      <c r="AP13" s="68">
        <f>IF(AND(SUM(H13:M13)&gt;0,ISBLANK(N13)),8,SUMIF(AP$6:AP$12,LEFT(N13,1),AQ$6:AQ$12))</f>
        <v>0</v>
      </c>
      <c r="AS13" s="20" t="s">
        <v>36</v>
      </c>
      <c r="AT13" s="24"/>
    </row>
    <row r="14" spans="1:72" ht="20.100000000000001" customHeight="1" x14ac:dyDescent="0.15">
      <c r="A14" s="3"/>
      <c r="B14" s="217"/>
      <c r="C14" s="218"/>
      <c r="D14" s="218"/>
      <c r="E14" s="218"/>
      <c r="F14" s="218"/>
      <c r="G14" s="218"/>
      <c r="H14" s="191"/>
      <c r="I14" s="192"/>
      <c r="J14" s="193"/>
      <c r="K14" s="194"/>
      <c r="L14" s="195"/>
      <c r="M14" s="196"/>
      <c r="N14" s="294"/>
      <c r="O14" s="295"/>
      <c r="P14" s="296"/>
      <c r="Q14" s="197" t="str">
        <f>IF(AP14=0,"",CHOOSE(AP14,K14/1000/H14,"","","","","",K14/1000/H14,"熱橋を"))</f>
        <v/>
      </c>
      <c r="R14" s="198"/>
      <c r="S14" s="198"/>
      <c r="T14" s="198"/>
      <c r="U14" s="242" t="str">
        <f t="shared" ref="U14:U27" si="0">IF(AP14=0,"",CHOOSE(AP14,"",K14/1000/H14,"","","","",K14/1000/H14,"選択"))</f>
        <v/>
      </c>
      <c r="V14" s="242"/>
      <c r="W14" s="242"/>
      <c r="X14" s="242"/>
      <c r="Y14" s="242" t="str">
        <f t="shared" ref="Y14:Y27" si="1">IF(AP14=0,"",CHOOSE(AP14,"","",K14/1000/H14,"","","",K14/1000/H14,"して"))</f>
        <v/>
      </c>
      <c r="Z14" s="242"/>
      <c r="AA14" s="242"/>
      <c r="AB14" s="242"/>
      <c r="AC14" s="198" t="str">
        <f t="shared" ref="AC14:AC27" si="2">IF(AP14=0,"",CHOOSE(AP14,"","","",K14/1000/H14,"","",K14/1000/H14,"下さい"))</f>
        <v/>
      </c>
      <c r="AD14" s="198"/>
      <c r="AE14" s="198"/>
      <c r="AF14" s="199"/>
      <c r="AP14" s="68">
        <f t="shared" ref="AP14:AP27" si="3">IF(AND(SUM(H14:M14)&gt;0,ISBLANK(N14)),8,SUMIF(AP$6:AP$12,LEFT(N14,1),AQ$6:AQ$12))</f>
        <v>0</v>
      </c>
      <c r="AS14" s="20" t="s">
        <v>33</v>
      </c>
      <c r="AT14" s="24">
        <v>0.04</v>
      </c>
    </row>
    <row r="15" spans="1:72" ht="20.100000000000001" customHeight="1" x14ac:dyDescent="0.15">
      <c r="A15" s="3"/>
      <c r="B15" s="217"/>
      <c r="C15" s="218"/>
      <c r="D15" s="218"/>
      <c r="E15" s="218"/>
      <c r="F15" s="218"/>
      <c r="G15" s="218"/>
      <c r="H15" s="191"/>
      <c r="I15" s="192"/>
      <c r="J15" s="193"/>
      <c r="K15" s="194"/>
      <c r="L15" s="195"/>
      <c r="M15" s="196"/>
      <c r="N15" s="294"/>
      <c r="O15" s="295"/>
      <c r="P15" s="296"/>
      <c r="Q15" s="197" t="str">
        <f t="shared" ref="Q15:Q27" si="4">IF(AP15=0,"",CHOOSE(AP15,K15/1000/H15,"","","","","",K15/1000/H15,"熱橋を"))</f>
        <v/>
      </c>
      <c r="R15" s="198"/>
      <c r="S15" s="198"/>
      <c r="T15" s="198"/>
      <c r="U15" s="242" t="str">
        <f t="shared" si="0"/>
        <v/>
      </c>
      <c r="V15" s="242"/>
      <c r="W15" s="242"/>
      <c r="X15" s="242"/>
      <c r="Y15" s="242" t="str">
        <f t="shared" si="1"/>
        <v/>
      </c>
      <c r="Z15" s="242"/>
      <c r="AA15" s="242"/>
      <c r="AB15" s="242"/>
      <c r="AC15" s="198" t="str">
        <f t="shared" si="2"/>
        <v/>
      </c>
      <c r="AD15" s="198"/>
      <c r="AE15" s="198"/>
      <c r="AF15" s="199"/>
      <c r="AP15" s="68">
        <f t="shared" si="3"/>
        <v>0</v>
      </c>
      <c r="AS15" s="22" t="s">
        <v>34</v>
      </c>
      <c r="AT15" s="23">
        <v>0.11</v>
      </c>
    </row>
    <row r="16" spans="1:72" ht="20.100000000000001" customHeight="1" x14ac:dyDescent="0.15">
      <c r="A16" s="3"/>
      <c r="B16" s="217"/>
      <c r="C16" s="218"/>
      <c r="D16" s="218"/>
      <c r="E16" s="218"/>
      <c r="F16" s="218"/>
      <c r="G16" s="218"/>
      <c r="H16" s="191"/>
      <c r="I16" s="192"/>
      <c r="J16" s="193"/>
      <c r="K16" s="194"/>
      <c r="L16" s="195"/>
      <c r="M16" s="196"/>
      <c r="N16" s="294"/>
      <c r="O16" s="295"/>
      <c r="P16" s="296"/>
      <c r="Q16" s="197" t="str">
        <f t="shared" si="4"/>
        <v/>
      </c>
      <c r="R16" s="198"/>
      <c r="S16" s="198"/>
      <c r="T16" s="198"/>
      <c r="U16" s="242" t="str">
        <f t="shared" si="0"/>
        <v/>
      </c>
      <c r="V16" s="242"/>
      <c r="W16" s="242"/>
      <c r="X16" s="242"/>
      <c r="Y16" s="242" t="str">
        <f t="shared" si="1"/>
        <v/>
      </c>
      <c r="Z16" s="242"/>
      <c r="AA16" s="242"/>
      <c r="AB16" s="242"/>
      <c r="AC16" s="198" t="str">
        <f t="shared" si="2"/>
        <v/>
      </c>
      <c r="AD16" s="198"/>
      <c r="AE16" s="198"/>
      <c r="AF16" s="199"/>
      <c r="AP16" s="68">
        <f t="shared" si="3"/>
        <v>0</v>
      </c>
      <c r="AS16" s="9"/>
      <c r="AT16" s="9"/>
    </row>
    <row r="17" spans="1:57" ht="20.100000000000001" customHeight="1" x14ac:dyDescent="0.15">
      <c r="A17" s="3"/>
      <c r="B17" s="217"/>
      <c r="C17" s="218"/>
      <c r="D17" s="218"/>
      <c r="E17" s="218"/>
      <c r="F17" s="218"/>
      <c r="G17" s="218"/>
      <c r="H17" s="191"/>
      <c r="I17" s="192"/>
      <c r="J17" s="193"/>
      <c r="K17" s="194"/>
      <c r="L17" s="195"/>
      <c r="M17" s="196"/>
      <c r="N17" s="294"/>
      <c r="O17" s="295"/>
      <c r="P17" s="296"/>
      <c r="Q17" s="197" t="str">
        <f t="shared" ref="Q17:Q23" si="5">IF(AP17=0,"",CHOOSE(AP17,K17/1000/H17,"","","","","",K17/1000/H17,"熱橋を"))</f>
        <v/>
      </c>
      <c r="R17" s="198"/>
      <c r="S17" s="198"/>
      <c r="T17" s="198"/>
      <c r="U17" s="242" t="str">
        <f t="shared" ref="U17:U23" si="6">IF(AP17=0,"",CHOOSE(AP17,"",K17/1000/H17,"","","","",K17/1000/H17,"選択"))</f>
        <v/>
      </c>
      <c r="V17" s="242"/>
      <c r="W17" s="242"/>
      <c r="X17" s="242"/>
      <c r="Y17" s="242" t="str">
        <f t="shared" ref="Y17:Y23" si="7">IF(AP17=0,"",CHOOSE(AP17,"","",K17/1000/H17,"","","",K17/1000/H17,"して"))</f>
        <v/>
      </c>
      <c r="Z17" s="242"/>
      <c r="AA17" s="242"/>
      <c r="AB17" s="242"/>
      <c r="AC17" s="198" t="str">
        <f t="shared" ref="AC17:AC23" si="8">IF(AP17=0,"",CHOOSE(AP17,"","","",K17/1000/H17,"","",K17/1000/H17,"下さい"))</f>
        <v/>
      </c>
      <c r="AD17" s="198"/>
      <c r="AE17" s="198"/>
      <c r="AF17" s="199"/>
      <c r="AP17" s="68">
        <f t="shared" ref="AP17:AP23" si="9">IF(AND(SUM(H17:M17)&gt;0,ISBLANK(N17)),8,SUMIF(AP$6:AP$12,LEFT(N17,1),AQ$6:AQ$12))</f>
        <v>0</v>
      </c>
      <c r="AS17" s="18" t="s">
        <v>9</v>
      </c>
      <c r="AT17" s="19"/>
    </row>
    <row r="18" spans="1:57" ht="20.100000000000001" customHeight="1" x14ac:dyDescent="0.15">
      <c r="A18" s="3"/>
      <c r="B18" s="217"/>
      <c r="C18" s="218"/>
      <c r="D18" s="218"/>
      <c r="E18" s="218"/>
      <c r="F18" s="218"/>
      <c r="G18" s="218"/>
      <c r="H18" s="191"/>
      <c r="I18" s="192"/>
      <c r="J18" s="193"/>
      <c r="K18" s="194"/>
      <c r="L18" s="195"/>
      <c r="M18" s="196"/>
      <c r="N18" s="294"/>
      <c r="O18" s="295"/>
      <c r="P18" s="296"/>
      <c r="Q18" s="197" t="str">
        <f t="shared" si="5"/>
        <v/>
      </c>
      <c r="R18" s="198"/>
      <c r="S18" s="198"/>
      <c r="T18" s="198"/>
      <c r="U18" s="242" t="str">
        <f t="shared" si="6"/>
        <v/>
      </c>
      <c r="V18" s="242"/>
      <c r="W18" s="242"/>
      <c r="X18" s="242"/>
      <c r="Y18" s="242" t="str">
        <f t="shared" si="7"/>
        <v/>
      </c>
      <c r="Z18" s="242"/>
      <c r="AA18" s="242"/>
      <c r="AB18" s="242"/>
      <c r="AC18" s="198" t="str">
        <f t="shared" si="8"/>
        <v/>
      </c>
      <c r="AD18" s="198"/>
      <c r="AE18" s="198"/>
      <c r="AF18" s="199"/>
      <c r="AP18" s="68">
        <f t="shared" si="9"/>
        <v>0</v>
      </c>
      <c r="AS18" s="20" t="s">
        <v>36</v>
      </c>
      <c r="AT18" s="24"/>
    </row>
    <row r="19" spans="1:57" ht="20.100000000000001" customHeight="1" x14ac:dyDescent="0.15">
      <c r="A19" s="3"/>
      <c r="B19" s="217"/>
      <c r="C19" s="218"/>
      <c r="D19" s="218"/>
      <c r="E19" s="218"/>
      <c r="F19" s="218"/>
      <c r="G19" s="218"/>
      <c r="H19" s="191"/>
      <c r="I19" s="192"/>
      <c r="J19" s="193"/>
      <c r="K19" s="194"/>
      <c r="L19" s="195"/>
      <c r="M19" s="196"/>
      <c r="N19" s="294"/>
      <c r="O19" s="295"/>
      <c r="P19" s="296"/>
      <c r="Q19" s="197" t="str">
        <f t="shared" si="5"/>
        <v/>
      </c>
      <c r="R19" s="198"/>
      <c r="S19" s="198"/>
      <c r="T19" s="198"/>
      <c r="U19" s="242" t="str">
        <f t="shared" si="6"/>
        <v/>
      </c>
      <c r="V19" s="242"/>
      <c r="W19" s="242"/>
      <c r="X19" s="242"/>
      <c r="Y19" s="242" t="str">
        <f t="shared" si="7"/>
        <v/>
      </c>
      <c r="Z19" s="242"/>
      <c r="AA19" s="242"/>
      <c r="AB19" s="242"/>
      <c r="AC19" s="198" t="str">
        <f t="shared" si="8"/>
        <v/>
      </c>
      <c r="AD19" s="198"/>
      <c r="AE19" s="198"/>
      <c r="AF19" s="199"/>
      <c r="AP19" s="68">
        <f t="shared" si="9"/>
        <v>0</v>
      </c>
      <c r="AS19" s="20" t="s">
        <v>33</v>
      </c>
      <c r="AT19" s="24">
        <v>0.04</v>
      </c>
    </row>
    <row r="20" spans="1:57" ht="20.100000000000001" customHeight="1" x14ac:dyDescent="0.15">
      <c r="A20" s="3"/>
      <c r="B20" s="217"/>
      <c r="C20" s="218"/>
      <c r="D20" s="218"/>
      <c r="E20" s="218"/>
      <c r="F20" s="218"/>
      <c r="G20" s="218"/>
      <c r="H20" s="191"/>
      <c r="I20" s="192"/>
      <c r="J20" s="193"/>
      <c r="K20" s="194"/>
      <c r="L20" s="195"/>
      <c r="M20" s="196"/>
      <c r="N20" s="294"/>
      <c r="O20" s="295"/>
      <c r="P20" s="296"/>
      <c r="Q20" s="197" t="str">
        <f t="shared" si="5"/>
        <v/>
      </c>
      <c r="R20" s="198"/>
      <c r="S20" s="198"/>
      <c r="T20" s="198"/>
      <c r="U20" s="242" t="str">
        <f t="shared" si="6"/>
        <v/>
      </c>
      <c r="V20" s="242"/>
      <c r="W20" s="242"/>
      <c r="X20" s="242"/>
      <c r="Y20" s="242" t="str">
        <f t="shared" si="7"/>
        <v/>
      </c>
      <c r="Z20" s="242"/>
      <c r="AA20" s="242"/>
      <c r="AB20" s="242"/>
      <c r="AC20" s="198" t="str">
        <f t="shared" si="8"/>
        <v/>
      </c>
      <c r="AD20" s="198"/>
      <c r="AE20" s="198"/>
      <c r="AF20" s="199"/>
      <c r="AP20" s="68">
        <f t="shared" si="9"/>
        <v>0</v>
      </c>
      <c r="AS20" s="22" t="s">
        <v>35</v>
      </c>
      <c r="AT20" s="23">
        <v>0.15</v>
      </c>
    </row>
    <row r="21" spans="1:57" ht="20.100000000000001" customHeight="1" x14ac:dyDescent="0.15">
      <c r="A21" s="3"/>
      <c r="B21" s="217"/>
      <c r="C21" s="218"/>
      <c r="D21" s="218"/>
      <c r="E21" s="218"/>
      <c r="F21" s="218"/>
      <c r="G21" s="218"/>
      <c r="H21" s="191"/>
      <c r="I21" s="192"/>
      <c r="J21" s="193"/>
      <c r="K21" s="194"/>
      <c r="L21" s="195"/>
      <c r="M21" s="196"/>
      <c r="N21" s="294"/>
      <c r="O21" s="295"/>
      <c r="P21" s="296"/>
      <c r="Q21" s="197" t="str">
        <f t="shared" si="5"/>
        <v/>
      </c>
      <c r="R21" s="198"/>
      <c r="S21" s="198"/>
      <c r="T21" s="198"/>
      <c r="U21" s="242" t="str">
        <f t="shared" si="6"/>
        <v/>
      </c>
      <c r="V21" s="242"/>
      <c r="W21" s="242"/>
      <c r="X21" s="242"/>
      <c r="Y21" s="242" t="str">
        <f t="shared" si="7"/>
        <v/>
      </c>
      <c r="Z21" s="242"/>
      <c r="AA21" s="242"/>
      <c r="AB21" s="242"/>
      <c r="AC21" s="198" t="str">
        <f t="shared" si="8"/>
        <v/>
      </c>
      <c r="AD21" s="198"/>
      <c r="AE21" s="198"/>
      <c r="AF21" s="199"/>
      <c r="AP21" s="68">
        <f t="shared" si="9"/>
        <v>0</v>
      </c>
      <c r="AS21" s="9"/>
      <c r="AT21" s="9"/>
    </row>
    <row r="22" spans="1:57" ht="20.100000000000001" customHeight="1" x14ac:dyDescent="0.15">
      <c r="A22" s="3"/>
      <c r="B22" s="217"/>
      <c r="C22" s="218"/>
      <c r="D22" s="218"/>
      <c r="E22" s="218"/>
      <c r="F22" s="218"/>
      <c r="G22" s="218"/>
      <c r="H22" s="191"/>
      <c r="I22" s="192"/>
      <c r="J22" s="193"/>
      <c r="K22" s="194"/>
      <c r="L22" s="195"/>
      <c r="M22" s="196"/>
      <c r="N22" s="294"/>
      <c r="O22" s="295"/>
      <c r="P22" s="296"/>
      <c r="Q22" s="197" t="str">
        <f t="shared" si="5"/>
        <v/>
      </c>
      <c r="R22" s="198"/>
      <c r="S22" s="198"/>
      <c r="T22" s="198"/>
      <c r="U22" s="242" t="str">
        <f t="shared" si="6"/>
        <v/>
      </c>
      <c r="V22" s="242"/>
      <c r="W22" s="242"/>
      <c r="X22" s="242"/>
      <c r="Y22" s="242" t="str">
        <f t="shared" si="7"/>
        <v/>
      </c>
      <c r="Z22" s="242"/>
      <c r="AA22" s="242"/>
      <c r="AB22" s="242"/>
      <c r="AC22" s="198" t="str">
        <f t="shared" si="8"/>
        <v/>
      </c>
      <c r="AD22" s="198"/>
      <c r="AE22" s="198"/>
      <c r="AF22" s="199"/>
      <c r="AP22" s="68">
        <f t="shared" si="9"/>
        <v>0</v>
      </c>
      <c r="AS22" s="9"/>
      <c r="AT22" s="9"/>
    </row>
    <row r="23" spans="1:57" ht="20.100000000000001" customHeight="1" x14ac:dyDescent="0.15">
      <c r="A23" s="3"/>
      <c r="B23" s="217"/>
      <c r="C23" s="218"/>
      <c r="D23" s="218"/>
      <c r="E23" s="218"/>
      <c r="F23" s="218"/>
      <c r="G23" s="218"/>
      <c r="H23" s="191"/>
      <c r="I23" s="192"/>
      <c r="J23" s="193"/>
      <c r="K23" s="194"/>
      <c r="L23" s="195"/>
      <c r="M23" s="196"/>
      <c r="N23" s="294"/>
      <c r="O23" s="295"/>
      <c r="P23" s="296"/>
      <c r="Q23" s="197" t="str">
        <f t="shared" si="5"/>
        <v/>
      </c>
      <c r="R23" s="198"/>
      <c r="S23" s="198"/>
      <c r="T23" s="198"/>
      <c r="U23" s="242" t="str">
        <f t="shared" si="6"/>
        <v/>
      </c>
      <c r="V23" s="242"/>
      <c r="W23" s="242"/>
      <c r="X23" s="242"/>
      <c r="Y23" s="242" t="str">
        <f t="shared" si="7"/>
        <v/>
      </c>
      <c r="Z23" s="242"/>
      <c r="AA23" s="242"/>
      <c r="AB23" s="242"/>
      <c r="AC23" s="198" t="str">
        <f t="shared" si="8"/>
        <v/>
      </c>
      <c r="AD23" s="198"/>
      <c r="AE23" s="198"/>
      <c r="AF23" s="199"/>
      <c r="AP23" s="68">
        <f t="shared" si="9"/>
        <v>0</v>
      </c>
      <c r="AS23" s="9"/>
      <c r="AT23" s="9"/>
    </row>
    <row r="24" spans="1:57" ht="20.100000000000001" customHeight="1" x14ac:dyDescent="0.15">
      <c r="A24" s="3"/>
      <c r="B24" s="217"/>
      <c r="C24" s="218"/>
      <c r="D24" s="218"/>
      <c r="E24" s="218"/>
      <c r="F24" s="218"/>
      <c r="G24" s="218"/>
      <c r="H24" s="191"/>
      <c r="I24" s="192"/>
      <c r="J24" s="193"/>
      <c r="K24" s="194"/>
      <c r="L24" s="195"/>
      <c r="M24" s="196"/>
      <c r="N24" s="294"/>
      <c r="O24" s="295"/>
      <c r="P24" s="296"/>
      <c r="Q24" s="197" t="str">
        <f t="shared" si="4"/>
        <v/>
      </c>
      <c r="R24" s="198"/>
      <c r="S24" s="198"/>
      <c r="T24" s="198"/>
      <c r="U24" s="242" t="str">
        <f t="shared" si="0"/>
        <v/>
      </c>
      <c r="V24" s="242"/>
      <c r="W24" s="242"/>
      <c r="X24" s="242"/>
      <c r="Y24" s="242" t="str">
        <f t="shared" si="1"/>
        <v/>
      </c>
      <c r="Z24" s="242"/>
      <c r="AA24" s="242"/>
      <c r="AB24" s="242"/>
      <c r="AC24" s="198" t="str">
        <f t="shared" si="2"/>
        <v/>
      </c>
      <c r="AD24" s="198"/>
      <c r="AE24" s="198"/>
      <c r="AF24" s="199"/>
      <c r="AP24" s="68">
        <f t="shared" si="3"/>
        <v>0</v>
      </c>
    </row>
    <row r="25" spans="1:57" ht="20.100000000000001" customHeight="1" x14ac:dyDescent="0.15">
      <c r="A25" s="3"/>
      <c r="B25" s="217"/>
      <c r="C25" s="218"/>
      <c r="D25" s="218"/>
      <c r="E25" s="218"/>
      <c r="F25" s="218"/>
      <c r="G25" s="218"/>
      <c r="H25" s="191"/>
      <c r="I25" s="192"/>
      <c r="J25" s="193"/>
      <c r="K25" s="194"/>
      <c r="L25" s="195"/>
      <c r="M25" s="196"/>
      <c r="N25" s="294"/>
      <c r="O25" s="295"/>
      <c r="P25" s="296"/>
      <c r="Q25" s="197" t="str">
        <f t="shared" si="4"/>
        <v/>
      </c>
      <c r="R25" s="198"/>
      <c r="S25" s="198"/>
      <c r="T25" s="198"/>
      <c r="U25" s="242" t="str">
        <f t="shared" si="0"/>
        <v/>
      </c>
      <c r="V25" s="242"/>
      <c r="W25" s="242"/>
      <c r="X25" s="242"/>
      <c r="Y25" s="242" t="str">
        <f t="shared" si="1"/>
        <v/>
      </c>
      <c r="Z25" s="242"/>
      <c r="AA25" s="242"/>
      <c r="AB25" s="242"/>
      <c r="AC25" s="198" t="str">
        <f t="shared" si="2"/>
        <v/>
      </c>
      <c r="AD25" s="198"/>
      <c r="AE25" s="198"/>
      <c r="AF25" s="199"/>
      <c r="AP25" s="68">
        <f t="shared" si="3"/>
        <v>0</v>
      </c>
    </row>
    <row r="26" spans="1:57" ht="20.100000000000001" customHeight="1" x14ac:dyDescent="0.15">
      <c r="A26" s="3"/>
      <c r="B26" s="217"/>
      <c r="C26" s="218"/>
      <c r="D26" s="218"/>
      <c r="E26" s="218"/>
      <c r="F26" s="218"/>
      <c r="G26" s="218"/>
      <c r="H26" s="191"/>
      <c r="I26" s="192"/>
      <c r="J26" s="193"/>
      <c r="K26" s="194"/>
      <c r="L26" s="195"/>
      <c r="M26" s="196"/>
      <c r="N26" s="294"/>
      <c r="O26" s="295"/>
      <c r="P26" s="296"/>
      <c r="Q26" s="197" t="str">
        <f t="shared" si="4"/>
        <v/>
      </c>
      <c r="R26" s="198"/>
      <c r="S26" s="198"/>
      <c r="T26" s="198"/>
      <c r="U26" s="242" t="str">
        <f t="shared" si="0"/>
        <v/>
      </c>
      <c r="V26" s="242"/>
      <c r="W26" s="242"/>
      <c r="X26" s="242"/>
      <c r="Y26" s="242" t="str">
        <f t="shared" si="1"/>
        <v/>
      </c>
      <c r="Z26" s="242"/>
      <c r="AA26" s="242"/>
      <c r="AB26" s="242"/>
      <c r="AC26" s="198" t="str">
        <f t="shared" si="2"/>
        <v/>
      </c>
      <c r="AD26" s="198"/>
      <c r="AE26" s="198"/>
      <c r="AF26" s="199"/>
      <c r="AP26" s="68">
        <f t="shared" si="3"/>
        <v>0</v>
      </c>
    </row>
    <row r="27" spans="1:57" ht="20.100000000000001" customHeight="1" x14ac:dyDescent="0.15">
      <c r="A27" s="3"/>
      <c r="B27" s="217"/>
      <c r="C27" s="218"/>
      <c r="D27" s="218"/>
      <c r="E27" s="218"/>
      <c r="F27" s="218"/>
      <c r="G27" s="218"/>
      <c r="H27" s="191"/>
      <c r="I27" s="192"/>
      <c r="J27" s="193"/>
      <c r="K27" s="194"/>
      <c r="L27" s="195"/>
      <c r="M27" s="196"/>
      <c r="N27" s="294"/>
      <c r="O27" s="295"/>
      <c r="P27" s="296"/>
      <c r="Q27" s="197" t="str">
        <f t="shared" si="4"/>
        <v/>
      </c>
      <c r="R27" s="198"/>
      <c r="S27" s="198"/>
      <c r="T27" s="198"/>
      <c r="U27" s="242" t="str">
        <f t="shared" si="0"/>
        <v/>
      </c>
      <c r="V27" s="242"/>
      <c r="W27" s="242"/>
      <c r="X27" s="242"/>
      <c r="Y27" s="242" t="str">
        <f t="shared" si="1"/>
        <v/>
      </c>
      <c r="Z27" s="242"/>
      <c r="AA27" s="242"/>
      <c r="AB27" s="242"/>
      <c r="AC27" s="198" t="str">
        <f t="shared" si="2"/>
        <v/>
      </c>
      <c r="AD27" s="198"/>
      <c r="AE27" s="198"/>
      <c r="AF27" s="199"/>
      <c r="AP27" s="68">
        <f t="shared" si="3"/>
        <v>0</v>
      </c>
    </row>
    <row r="28" spans="1:57" ht="20.100000000000001" customHeight="1" x14ac:dyDescent="0.15">
      <c r="A28" s="3"/>
      <c r="B28" s="214" t="s">
        <v>32</v>
      </c>
      <c r="C28" s="215"/>
      <c r="D28" s="215"/>
      <c r="E28" s="215"/>
      <c r="F28" s="215"/>
      <c r="G28" s="216"/>
      <c r="H28" s="261" t="s">
        <v>36</v>
      </c>
      <c r="I28" s="262"/>
      <c r="J28" s="262"/>
      <c r="K28" s="262"/>
      <c r="L28" s="262"/>
      <c r="M28" s="262"/>
      <c r="N28" s="262"/>
      <c r="O28" s="262"/>
      <c r="P28" s="263"/>
      <c r="Q28" s="205">
        <f>SUMIF(AS18:AS20,H28,AT18:AT20)</f>
        <v>0</v>
      </c>
      <c r="R28" s="206"/>
      <c r="S28" s="206"/>
      <c r="T28" s="206"/>
      <c r="U28" s="205">
        <f>SUMIF(AS18:AS20,H28,AT18:AT20)</f>
        <v>0</v>
      </c>
      <c r="V28" s="206"/>
      <c r="W28" s="206"/>
      <c r="X28" s="206"/>
      <c r="Y28" s="205">
        <f>SUMIF(AS18:AS20,H28,AT18:AT20)</f>
        <v>0</v>
      </c>
      <c r="Z28" s="206"/>
      <c r="AA28" s="206"/>
      <c r="AB28" s="206"/>
      <c r="AC28" s="205">
        <f>SUMIF(AS18:AS20,H28,AT18:AT20)</f>
        <v>0</v>
      </c>
      <c r="AD28" s="206"/>
      <c r="AE28" s="206"/>
      <c r="AF28" s="207"/>
    </row>
    <row r="29" spans="1:57" ht="20.100000000000001" customHeight="1" x14ac:dyDescent="0.15">
      <c r="A29" s="3"/>
      <c r="B29" s="212" t="s">
        <v>3</v>
      </c>
      <c r="C29" s="213"/>
      <c r="D29" s="213"/>
      <c r="E29" s="213"/>
      <c r="F29" s="213"/>
      <c r="G29" s="213"/>
      <c r="H29" s="213"/>
      <c r="I29" s="213"/>
      <c r="J29" s="213"/>
      <c r="K29" s="213"/>
      <c r="L29" s="64"/>
      <c r="M29" s="64"/>
      <c r="N29" s="64"/>
      <c r="O29" s="64"/>
      <c r="P29" s="7"/>
      <c r="Q29" s="183">
        <f>SUM(Q12:T28)</f>
        <v>0.15</v>
      </c>
      <c r="R29" s="184"/>
      <c r="S29" s="184"/>
      <c r="T29" s="184"/>
      <c r="U29" s="186">
        <f>SUM(U12:X28)</f>
        <v>0.15</v>
      </c>
      <c r="V29" s="186"/>
      <c r="W29" s="186"/>
      <c r="X29" s="186"/>
      <c r="Y29" s="186">
        <f>SUM(Y12:AB28)</f>
        <v>0.15</v>
      </c>
      <c r="Z29" s="186"/>
      <c r="AA29" s="186"/>
      <c r="AB29" s="186"/>
      <c r="AC29" s="184">
        <f>SUM(AC12:AF28)</f>
        <v>0.15</v>
      </c>
      <c r="AD29" s="184"/>
      <c r="AE29" s="184"/>
      <c r="AF29" s="185"/>
    </row>
    <row r="30" spans="1:57" ht="20.100000000000001" customHeight="1" thickBot="1" x14ac:dyDescent="0.2">
      <c r="A30" s="3"/>
      <c r="B30" s="212" t="s">
        <v>2</v>
      </c>
      <c r="C30" s="213"/>
      <c r="D30" s="213"/>
      <c r="E30" s="213"/>
      <c r="F30" s="213"/>
      <c r="G30" s="213"/>
      <c r="H30" s="213"/>
      <c r="I30" s="213"/>
      <c r="J30" s="213"/>
      <c r="K30" s="213"/>
      <c r="L30" s="64"/>
      <c r="M30" s="64"/>
      <c r="N30" s="64"/>
      <c r="O30" s="64"/>
      <c r="P30" s="7"/>
      <c r="Q30" s="183">
        <f>IF(SUM(Q12:T28)=0,0,ROUND(1/Q29,3))</f>
        <v>6.6669999999999998</v>
      </c>
      <c r="R30" s="184"/>
      <c r="S30" s="184"/>
      <c r="T30" s="184"/>
      <c r="U30" s="312">
        <f>IF(SUM(U12:X28)=0,0,ROUND(1/U29,3))</f>
        <v>6.6669999999999998</v>
      </c>
      <c r="V30" s="312"/>
      <c r="W30" s="312"/>
      <c r="X30" s="312"/>
      <c r="Y30" s="312">
        <f>IF(SUM(Y12:AB28)=0,0,ROUND(1/Y29,3))</f>
        <v>6.6669999999999998</v>
      </c>
      <c r="Z30" s="312"/>
      <c r="AA30" s="312"/>
      <c r="AB30" s="312"/>
      <c r="AC30" s="313">
        <f>IF(SUM(AC12:AF28)=0,0,ROUND(1/AC29,3))</f>
        <v>6.6669999999999998</v>
      </c>
      <c r="AD30" s="313"/>
      <c r="AE30" s="313"/>
      <c r="AF30" s="314"/>
    </row>
    <row r="31" spans="1:57" ht="20.100000000000001" customHeight="1" thickBot="1" x14ac:dyDescent="0.2">
      <c r="A31" s="3"/>
      <c r="B31" s="222" t="s">
        <v>1</v>
      </c>
      <c r="C31" s="223"/>
      <c r="D31" s="223"/>
      <c r="E31" s="223"/>
      <c r="F31" s="223"/>
      <c r="G31" s="223"/>
      <c r="H31" s="223"/>
      <c r="I31" s="223"/>
      <c r="J31" s="223"/>
      <c r="K31" s="223"/>
      <c r="L31" s="65"/>
      <c r="M31" s="65"/>
      <c r="N31" s="65"/>
      <c r="O31" s="65"/>
      <c r="P31" s="8"/>
      <c r="Q31" s="209">
        <f>IF(SUM(Q13:AF27)=0,0,ROUND(Q10*Q30+U10*U30+Y10*Y30+AC10*AC30,3))</f>
        <v>0</v>
      </c>
      <c r="R31" s="210"/>
      <c r="S31" s="210"/>
      <c r="T31" s="210"/>
      <c r="U31" s="73"/>
      <c r="V31" s="74"/>
      <c r="W31" s="74"/>
      <c r="X31" s="74"/>
      <c r="Y31" s="74"/>
      <c r="Z31" s="74"/>
      <c r="AA31" s="74"/>
      <c r="AB31" s="74"/>
      <c r="AC31" s="74"/>
      <c r="AD31" s="74"/>
      <c r="AE31" s="74"/>
      <c r="AF31" s="74"/>
    </row>
    <row r="32" spans="1:57" ht="20.100000000000001" customHeight="1" x14ac:dyDescent="0.15">
      <c r="A32" s="3"/>
      <c r="B32" s="11"/>
      <c r="C32" s="11"/>
      <c r="D32" s="11"/>
      <c r="E32" s="11"/>
      <c r="F32" s="11"/>
      <c r="G32" s="11"/>
      <c r="H32" s="11"/>
      <c r="I32" s="11"/>
      <c r="J32" s="11"/>
      <c r="K32" s="11"/>
      <c r="L32" s="11"/>
      <c r="M32" s="11"/>
      <c r="N32" s="11"/>
      <c r="O32" s="11"/>
      <c r="P32" s="11"/>
      <c r="Q32" s="12"/>
      <c r="R32" s="12"/>
      <c r="S32" s="12"/>
      <c r="T32" s="12"/>
      <c r="U32" s="12"/>
      <c r="V32" s="12"/>
      <c r="W32" s="12"/>
      <c r="X32" s="12"/>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2"/>
      <c r="BA32" s="12"/>
      <c r="BB32" s="12"/>
      <c r="BC32" s="12"/>
      <c r="BD32" s="12"/>
      <c r="BE32" s="12"/>
    </row>
    <row r="33" spans="1:57" ht="20.100000000000001" customHeight="1" thickBot="1" x14ac:dyDescent="0.2">
      <c r="A33" s="3"/>
      <c r="B33" s="3"/>
      <c r="C33" s="3"/>
      <c r="D33" s="3"/>
      <c r="E33" s="3"/>
      <c r="F33" s="3"/>
      <c r="G33" s="3"/>
      <c r="H33" s="3"/>
      <c r="I33" s="3"/>
      <c r="J33" s="3"/>
      <c r="K33" s="3"/>
      <c r="L33" s="3"/>
      <c r="M33" s="3"/>
      <c r="N33" s="3"/>
      <c r="O33" s="3"/>
      <c r="P33" s="3"/>
      <c r="Q33" s="3"/>
      <c r="R33" s="3"/>
      <c r="S33" s="3"/>
      <c r="T33" s="3"/>
      <c r="U33" s="3"/>
      <c r="V33" s="3"/>
      <c r="W33" s="3"/>
      <c r="X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ht="20.100000000000001" customHeight="1" x14ac:dyDescent="0.15">
      <c r="A34" s="3"/>
      <c r="B34" s="56"/>
      <c r="C34" s="21"/>
      <c r="D34" s="57"/>
      <c r="E34" s="57"/>
      <c r="F34" s="57"/>
      <c r="G34" s="57"/>
      <c r="H34" s="57"/>
      <c r="I34" s="57"/>
      <c r="J34" s="57"/>
      <c r="K34" s="57"/>
      <c r="L34" s="57"/>
      <c r="M34" s="57"/>
      <c r="N34" s="62" t="s">
        <v>266</v>
      </c>
      <c r="O34" s="62"/>
      <c r="P34" s="62"/>
      <c r="Q34" s="62"/>
      <c r="R34" s="62"/>
      <c r="S34" s="62"/>
      <c r="T34" s="62"/>
      <c r="U34" s="62"/>
      <c r="V34" s="62"/>
      <c r="W34" s="62"/>
      <c r="X34" s="62"/>
      <c r="Y34" s="66"/>
      <c r="Z34" s="66"/>
      <c r="AA34" s="66"/>
      <c r="AB34" s="66"/>
      <c r="AC34" s="66"/>
      <c r="AD34" s="66"/>
      <c r="AE34" s="66"/>
      <c r="AF34" s="67"/>
    </row>
    <row r="35" spans="1:57" ht="20.100000000000001" customHeight="1" x14ac:dyDescent="0.15">
      <c r="A35" s="3"/>
      <c r="B35" s="58"/>
      <c r="C35" s="297" t="s">
        <v>281</v>
      </c>
      <c r="D35" s="293" t="s">
        <v>282</v>
      </c>
      <c r="E35" s="293"/>
      <c r="F35" s="293"/>
      <c r="G35" s="293"/>
      <c r="H35" s="293"/>
      <c r="I35" s="293"/>
      <c r="J35" s="293"/>
      <c r="K35" s="293"/>
      <c r="L35" s="297" t="s">
        <v>283</v>
      </c>
      <c r="M35" s="59"/>
      <c r="N35" s="299" t="s">
        <v>8</v>
      </c>
      <c r="O35" s="300"/>
      <c r="P35" s="301"/>
      <c r="Q35" s="303" t="s">
        <v>270</v>
      </c>
      <c r="R35" s="303"/>
      <c r="S35" s="303"/>
      <c r="T35" s="303"/>
      <c r="U35" s="289" t="s">
        <v>271</v>
      </c>
      <c r="V35" s="289"/>
      <c r="W35" s="289"/>
      <c r="X35" s="289"/>
      <c r="Y35" s="289" t="s">
        <v>272</v>
      </c>
      <c r="Z35" s="289"/>
      <c r="AA35" s="289"/>
      <c r="AB35" s="289"/>
      <c r="AC35" s="290" t="s">
        <v>273</v>
      </c>
      <c r="AD35" s="291"/>
      <c r="AE35" s="291"/>
      <c r="AF35" s="292"/>
      <c r="AP35" s="68"/>
      <c r="AQ35" s="68"/>
    </row>
    <row r="36" spans="1:57" ht="20.100000000000001" customHeight="1" x14ac:dyDescent="0.15">
      <c r="A36" s="3"/>
      <c r="B36" s="58"/>
      <c r="C36" s="298"/>
      <c r="D36" s="293" t="s">
        <v>284</v>
      </c>
      <c r="E36" s="293"/>
      <c r="F36" s="293"/>
      <c r="G36" s="293"/>
      <c r="H36" s="293"/>
      <c r="I36" s="293"/>
      <c r="J36" s="293"/>
      <c r="K36" s="293"/>
      <c r="L36" s="298"/>
      <c r="M36" s="59"/>
      <c r="N36" s="302"/>
      <c r="O36" s="275"/>
      <c r="P36" s="276"/>
      <c r="Q36" s="177" t="s">
        <v>251</v>
      </c>
      <c r="R36" s="177"/>
      <c r="S36" s="177"/>
      <c r="T36" s="177"/>
      <c r="U36" s="259" t="s">
        <v>252</v>
      </c>
      <c r="V36" s="259"/>
      <c r="W36" s="259"/>
      <c r="X36" s="259"/>
      <c r="Y36" s="259"/>
      <c r="Z36" s="259"/>
      <c r="AA36" s="259"/>
      <c r="AB36" s="259"/>
      <c r="AC36" s="177" t="s">
        <v>6</v>
      </c>
      <c r="AD36" s="177"/>
      <c r="AE36" s="177"/>
      <c r="AF36" s="179"/>
      <c r="AP36" s="68"/>
      <c r="AQ36" s="68"/>
    </row>
    <row r="37" spans="1:57" ht="30" customHeight="1" x14ac:dyDescent="0.15">
      <c r="A37" s="3"/>
      <c r="B37" s="58"/>
      <c r="C37" s="59"/>
      <c r="L37" s="59"/>
      <c r="M37" s="59"/>
      <c r="N37" s="178"/>
      <c r="O37" s="177"/>
      <c r="P37" s="227"/>
      <c r="Q37" s="316" t="s">
        <v>285</v>
      </c>
      <c r="R37" s="317"/>
      <c r="S37" s="317"/>
      <c r="T37" s="318"/>
      <c r="U37" s="316" t="s">
        <v>286</v>
      </c>
      <c r="V37" s="317"/>
      <c r="W37" s="317"/>
      <c r="X37" s="318"/>
      <c r="Y37" s="308" t="s">
        <v>287</v>
      </c>
      <c r="Z37" s="141"/>
      <c r="AA37" s="141"/>
      <c r="AB37" s="141"/>
      <c r="AC37" s="305" t="s">
        <v>279</v>
      </c>
      <c r="AD37" s="306"/>
      <c r="AE37" s="306"/>
      <c r="AF37" s="315"/>
      <c r="AP37" s="68"/>
      <c r="AQ37" s="68"/>
    </row>
    <row r="38" spans="1:57" ht="20.100000000000001" customHeight="1" x14ac:dyDescent="0.15">
      <c r="A38" s="3"/>
      <c r="B38" s="60"/>
      <c r="C38" s="61"/>
      <c r="D38" s="61"/>
      <c r="E38" s="61"/>
      <c r="F38" s="61"/>
      <c r="G38" s="61"/>
      <c r="H38" s="61"/>
      <c r="I38" s="61"/>
      <c r="J38" s="61"/>
      <c r="K38" s="61"/>
      <c r="L38" s="61"/>
      <c r="M38" s="61"/>
      <c r="N38" s="228" t="s">
        <v>5</v>
      </c>
      <c r="O38" s="229"/>
      <c r="P38" s="230"/>
      <c r="Q38" s="224">
        <v>0.79</v>
      </c>
      <c r="R38" s="225"/>
      <c r="S38" s="225"/>
      <c r="T38" s="225"/>
      <c r="U38" s="257">
        <v>0.08</v>
      </c>
      <c r="V38" s="257"/>
      <c r="W38" s="257"/>
      <c r="X38" s="257"/>
      <c r="Y38" s="257">
        <v>0.12</v>
      </c>
      <c r="Z38" s="257"/>
      <c r="AA38" s="257"/>
      <c r="AB38" s="257"/>
      <c r="AC38" s="225">
        <v>0.01</v>
      </c>
      <c r="AD38" s="225"/>
      <c r="AE38" s="225"/>
      <c r="AF38" s="226"/>
      <c r="AP38" s="68"/>
      <c r="AQ38" s="68"/>
    </row>
    <row r="39" spans="1:57" ht="30" customHeight="1" thickBot="1" x14ac:dyDescent="0.2">
      <c r="A39" s="3"/>
      <c r="B39" s="239" t="s">
        <v>226</v>
      </c>
      <c r="C39" s="240"/>
      <c r="D39" s="240"/>
      <c r="E39" s="240"/>
      <c r="F39" s="240"/>
      <c r="G39" s="241"/>
      <c r="H39" s="188" t="s">
        <v>0</v>
      </c>
      <c r="I39" s="189"/>
      <c r="J39" s="190"/>
      <c r="K39" s="188" t="s">
        <v>48</v>
      </c>
      <c r="L39" s="189"/>
      <c r="M39" s="190"/>
      <c r="N39" s="188" t="s">
        <v>261</v>
      </c>
      <c r="O39" s="189"/>
      <c r="P39" s="190"/>
      <c r="Q39" s="188" t="s">
        <v>288</v>
      </c>
      <c r="R39" s="189"/>
      <c r="S39" s="189"/>
      <c r="T39" s="189"/>
      <c r="U39" s="189"/>
      <c r="V39" s="189"/>
      <c r="W39" s="189"/>
      <c r="X39" s="189"/>
      <c r="Y39" s="189"/>
      <c r="Z39" s="189"/>
      <c r="AA39" s="189"/>
      <c r="AB39" s="189"/>
      <c r="AC39" s="189"/>
      <c r="AD39" s="189"/>
      <c r="AE39" s="189"/>
      <c r="AF39" s="285"/>
    </row>
    <row r="40" spans="1:57" ht="20.100000000000001" customHeight="1" x14ac:dyDescent="0.15">
      <c r="A40" s="3"/>
      <c r="B40" s="310" t="s">
        <v>31</v>
      </c>
      <c r="C40" s="311"/>
      <c r="D40" s="311"/>
      <c r="E40" s="311"/>
      <c r="F40" s="311"/>
      <c r="G40" s="311"/>
      <c r="H40" s="234" t="s">
        <v>289</v>
      </c>
      <c r="I40" s="235"/>
      <c r="J40" s="236"/>
      <c r="K40" s="234" t="s">
        <v>289</v>
      </c>
      <c r="L40" s="235"/>
      <c r="M40" s="236"/>
      <c r="N40" s="234" t="s">
        <v>289</v>
      </c>
      <c r="O40" s="235"/>
      <c r="P40" s="236"/>
      <c r="Q40" s="231">
        <v>0.09</v>
      </c>
      <c r="R40" s="232"/>
      <c r="S40" s="232"/>
      <c r="T40" s="232"/>
      <c r="U40" s="231">
        <v>0.09</v>
      </c>
      <c r="V40" s="232"/>
      <c r="W40" s="232"/>
      <c r="X40" s="232"/>
      <c r="Y40" s="231">
        <v>0.09</v>
      </c>
      <c r="Z40" s="232"/>
      <c r="AA40" s="232"/>
      <c r="AB40" s="232"/>
      <c r="AC40" s="231">
        <v>0.09</v>
      </c>
      <c r="AD40" s="232"/>
      <c r="AE40" s="232"/>
      <c r="AF40" s="233"/>
    </row>
    <row r="41" spans="1:57" ht="20.100000000000001" customHeight="1" x14ac:dyDescent="0.15">
      <c r="A41" s="3"/>
      <c r="B41" s="217"/>
      <c r="C41" s="218"/>
      <c r="D41" s="218"/>
      <c r="E41" s="218"/>
      <c r="F41" s="218"/>
      <c r="G41" s="218"/>
      <c r="H41" s="191"/>
      <c r="I41" s="192"/>
      <c r="J41" s="193"/>
      <c r="K41" s="194"/>
      <c r="L41" s="195"/>
      <c r="M41" s="196"/>
      <c r="N41" s="294"/>
      <c r="O41" s="295"/>
      <c r="P41" s="296"/>
      <c r="Q41" s="197" t="str">
        <f t="shared" ref="Q41:Q55" si="10">IF(AP41=0,"",CHOOSE(AP41,K41/1000/H41,"","","","","",K41/1000/H41,"熱橋を"))</f>
        <v/>
      </c>
      <c r="R41" s="198"/>
      <c r="S41" s="198"/>
      <c r="T41" s="198"/>
      <c r="U41" s="242" t="str">
        <f t="shared" ref="U41:U55" si="11">IF(AP41=0,"",CHOOSE(AP41,"",K41/1000/H41,"","","","",K41/1000/H41,"選択"))</f>
        <v/>
      </c>
      <c r="V41" s="242"/>
      <c r="W41" s="242"/>
      <c r="X41" s="242"/>
      <c r="Y41" s="242" t="str">
        <f t="shared" ref="Y41:Y55" si="12">IF(AP41=0,"",CHOOSE(AP41,"","",K41/1000/H41,"","","",K41/1000/H41,"して"))</f>
        <v/>
      </c>
      <c r="Z41" s="242"/>
      <c r="AA41" s="242"/>
      <c r="AB41" s="242"/>
      <c r="AC41" s="198" t="str">
        <f t="shared" ref="AC41:AC55" si="13">IF(AP41=0,"",CHOOSE(AP41,"","","",K41/1000/H41,"","",K41/1000/H41,"下さい"))</f>
        <v/>
      </c>
      <c r="AD41" s="198"/>
      <c r="AE41" s="198"/>
      <c r="AF41" s="199"/>
      <c r="AP41" s="68">
        <f>IF(AND(SUM(H41:M41)&gt;0,ISBLANK(N41)),8,SUMIF(AP$6:AP$12,LEFT(N41,1),AQ$6:AQ$12))</f>
        <v>0</v>
      </c>
    </row>
    <row r="42" spans="1:57" ht="20.100000000000001" customHeight="1" x14ac:dyDescent="0.15">
      <c r="A42" s="3"/>
      <c r="B42" s="217"/>
      <c r="C42" s="218"/>
      <c r="D42" s="218"/>
      <c r="E42" s="218"/>
      <c r="F42" s="218"/>
      <c r="G42" s="218"/>
      <c r="H42" s="191"/>
      <c r="I42" s="192"/>
      <c r="J42" s="193"/>
      <c r="K42" s="194"/>
      <c r="L42" s="195"/>
      <c r="M42" s="196"/>
      <c r="N42" s="294"/>
      <c r="O42" s="295"/>
      <c r="P42" s="296"/>
      <c r="Q42" s="197" t="str">
        <f t="shared" si="10"/>
        <v/>
      </c>
      <c r="R42" s="198"/>
      <c r="S42" s="198"/>
      <c r="T42" s="198"/>
      <c r="U42" s="242" t="str">
        <f t="shared" si="11"/>
        <v/>
      </c>
      <c r="V42" s="242"/>
      <c r="W42" s="242"/>
      <c r="X42" s="242"/>
      <c r="Y42" s="242" t="str">
        <f t="shared" si="12"/>
        <v/>
      </c>
      <c r="Z42" s="242"/>
      <c r="AA42" s="242"/>
      <c r="AB42" s="242"/>
      <c r="AC42" s="198" t="str">
        <f t="shared" si="13"/>
        <v/>
      </c>
      <c r="AD42" s="198"/>
      <c r="AE42" s="198"/>
      <c r="AF42" s="199"/>
      <c r="AP42" s="68">
        <f>IF(AND(SUM(H42:M42)&gt;0,ISBLANK(N42)),8,SUMIF(AP$6:AP$12,LEFT(N42,1),AQ$6:AQ$12))</f>
        <v>0</v>
      </c>
    </row>
    <row r="43" spans="1:57" ht="20.100000000000001" customHeight="1" x14ac:dyDescent="0.15">
      <c r="A43" s="3"/>
      <c r="B43" s="217"/>
      <c r="C43" s="218"/>
      <c r="D43" s="218"/>
      <c r="E43" s="218"/>
      <c r="F43" s="218"/>
      <c r="G43" s="218"/>
      <c r="H43" s="191"/>
      <c r="I43" s="192"/>
      <c r="J43" s="193"/>
      <c r="K43" s="194"/>
      <c r="L43" s="195"/>
      <c r="M43" s="196"/>
      <c r="N43" s="294"/>
      <c r="O43" s="295"/>
      <c r="P43" s="296"/>
      <c r="Q43" s="197" t="str">
        <f t="shared" si="10"/>
        <v/>
      </c>
      <c r="R43" s="198"/>
      <c r="S43" s="198"/>
      <c r="T43" s="198"/>
      <c r="U43" s="242" t="str">
        <f t="shared" si="11"/>
        <v/>
      </c>
      <c r="V43" s="242"/>
      <c r="W43" s="242"/>
      <c r="X43" s="242"/>
      <c r="Y43" s="242" t="str">
        <f t="shared" si="12"/>
        <v/>
      </c>
      <c r="Z43" s="242"/>
      <c r="AA43" s="242"/>
      <c r="AB43" s="242"/>
      <c r="AC43" s="198" t="str">
        <f t="shared" si="13"/>
        <v/>
      </c>
      <c r="AD43" s="198"/>
      <c r="AE43" s="198"/>
      <c r="AF43" s="199"/>
      <c r="AP43" s="68">
        <f>IF(AND(SUM(H43:M43)&gt;0,ISBLANK(N43)),8,SUMIF(AP$6:AP$12,LEFT(N43,1),AQ$6:AQ$12))</f>
        <v>0</v>
      </c>
    </row>
    <row r="44" spans="1:57" ht="20.100000000000001" customHeight="1" x14ac:dyDescent="0.15">
      <c r="A44" s="3"/>
      <c r="B44" s="217"/>
      <c r="C44" s="218"/>
      <c r="D44" s="218"/>
      <c r="E44" s="218"/>
      <c r="F44" s="218"/>
      <c r="G44" s="218"/>
      <c r="H44" s="191"/>
      <c r="I44" s="192"/>
      <c r="J44" s="193"/>
      <c r="K44" s="194"/>
      <c r="L44" s="195"/>
      <c r="M44" s="196"/>
      <c r="N44" s="294"/>
      <c r="O44" s="295"/>
      <c r="P44" s="296"/>
      <c r="Q44" s="197" t="str">
        <f t="shared" ref="Q44:Q50" si="14">IF(AP44=0,"",CHOOSE(AP44,K44/1000/H44,"","","","","",K44/1000/H44,"熱橋を"))</f>
        <v/>
      </c>
      <c r="R44" s="198"/>
      <c r="S44" s="198"/>
      <c r="T44" s="198"/>
      <c r="U44" s="242" t="str">
        <f t="shared" ref="U44:U50" si="15">IF(AP44=0,"",CHOOSE(AP44,"",K44/1000/H44,"","","","",K44/1000/H44,"選択"))</f>
        <v/>
      </c>
      <c r="V44" s="242"/>
      <c r="W44" s="242"/>
      <c r="X44" s="242"/>
      <c r="Y44" s="242" t="str">
        <f t="shared" ref="Y44:Y50" si="16">IF(AP44=0,"",CHOOSE(AP44,"","",K44/1000/H44,"","","",K44/1000/H44,"して"))</f>
        <v/>
      </c>
      <c r="Z44" s="242"/>
      <c r="AA44" s="242"/>
      <c r="AB44" s="242"/>
      <c r="AC44" s="198" t="str">
        <f t="shared" ref="AC44:AC50" si="17">IF(AP44=0,"",CHOOSE(AP44,"","","",K44/1000/H44,"","",K44/1000/H44,"下さい"))</f>
        <v/>
      </c>
      <c r="AD44" s="198"/>
      <c r="AE44" s="198"/>
      <c r="AF44" s="199"/>
      <c r="AP44" s="68">
        <f t="shared" ref="AP44:AP50" si="18">IF(AND(SUM(H44:M44)&gt;0,ISBLANK(N44)),8,SUMIF(AP$6:AP$12,LEFT(N44,1),AQ$6:AQ$12))</f>
        <v>0</v>
      </c>
    </row>
    <row r="45" spans="1:57" ht="20.100000000000001" customHeight="1" x14ac:dyDescent="0.15">
      <c r="A45" s="3"/>
      <c r="B45" s="217"/>
      <c r="C45" s="218"/>
      <c r="D45" s="218"/>
      <c r="E45" s="218"/>
      <c r="F45" s="218"/>
      <c r="G45" s="218"/>
      <c r="H45" s="191"/>
      <c r="I45" s="192"/>
      <c r="J45" s="193"/>
      <c r="K45" s="194"/>
      <c r="L45" s="195"/>
      <c r="M45" s="196"/>
      <c r="N45" s="294"/>
      <c r="O45" s="295"/>
      <c r="P45" s="296"/>
      <c r="Q45" s="197" t="str">
        <f t="shared" si="14"/>
        <v/>
      </c>
      <c r="R45" s="198"/>
      <c r="S45" s="198"/>
      <c r="T45" s="198"/>
      <c r="U45" s="242" t="str">
        <f t="shared" si="15"/>
        <v/>
      </c>
      <c r="V45" s="242"/>
      <c r="W45" s="242"/>
      <c r="X45" s="242"/>
      <c r="Y45" s="242" t="str">
        <f t="shared" si="16"/>
        <v/>
      </c>
      <c r="Z45" s="242"/>
      <c r="AA45" s="242"/>
      <c r="AB45" s="242"/>
      <c r="AC45" s="198" t="str">
        <f t="shared" si="17"/>
        <v/>
      </c>
      <c r="AD45" s="198"/>
      <c r="AE45" s="198"/>
      <c r="AF45" s="199"/>
      <c r="AP45" s="68">
        <f t="shared" si="18"/>
        <v>0</v>
      </c>
    </row>
    <row r="46" spans="1:57" ht="20.100000000000001" customHeight="1" x14ac:dyDescent="0.15">
      <c r="A46" s="3"/>
      <c r="B46" s="217"/>
      <c r="C46" s="218"/>
      <c r="D46" s="218"/>
      <c r="E46" s="218"/>
      <c r="F46" s="218"/>
      <c r="G46" s="218"/>
      <c r="H46" s="191"/>
      <c r="I46" s="192"/>
      <c r="J46" s="193"/>
      <c r="K46" s="194"/>
      <c r="L46" s="195"/>
      <c r="M46" s="196"/>
      <c r="N46" s="294"/>
      <c r="O46" s="295"/>
      <c r="P46" s="296"/>
      <c r="Q46" s="197" t="str">
        <f t="shared" si="14"/>
        <v/>
      </c>
      <c r="R46" s="198"/>
      <c r="S46" s="198"/>
      <c r="T46" s="198"/>
      <c r="U46" s="242" t="str">
        <f t="shared" si="15"/>
        <v/>
      </c>
      <c r="V46" s="242"/>
      <c r="W46" s="242"/>
      <c r="X46" s="242"/>
      <c r="Y46" s="242" t="str">
        <f t="shared" si="16"/>
        <v/>
      </c>
      <c r="Z46" s="242"/>
      <c r="AA46" s="242"/>
      <c r="AB46" s="242"/>
      <c r="AC46" s="198" t="str">
        <f t="shared" si="17"/>
        <v/>
      </c>
      <c r="AD46" s="198"/>
      <c r="AE46" s="198"/>
      <c r="AF46" s="199"/>
      <c r="AP46" s="68">
        <f t="shared" si="18"/>
        <v>0</v>
      </c>
    </row>
    <row r="47" spans="1:57" ht="20.100000000000001" customHeight="1" x14ac:dyDescent="0.15">
      <c r="A47" s="3"/>
      <c r="B47" s="217"/>
      <c r="C47" s="218"/>
      <c r="D47" s="218"/>
      <c r="E47" s="218"/>
      <c r="F47" s="218"/>
      <c r="G47" s="218"/>
      <c r="H47" s="191"/>
      <c r="I47" s="192"/>
      <c r="J47" s="193"/>
      <c r="K47" s="194"/>
      <c r="L47" s="195"/>
      <c r="M47" s="196"/>
      <c r="N47" s="294"/>
      <c r="O47" s="295"/>
      <c r="P47" s="296"/>
      <c r="Q47" s="197" t="str">
        <f t="shared" si="14"/>
        <v/>
      </c>
      <c r="R47" s="198"/>
      <c r="S47" s="198"/>
      <c r="T47" s="198"/>
      <c r="U47" s="242" t="str">
        <f t="shared" si="15"/>
        <v/>
      </c>
      <c r="V47" s="242"/>
      <c r="W47" s="242"/>
      <c r="X47" s="242"/>
      <c r="Y47" s="242" t="str">
        <f t="shared" si="16"/>
        <v/>
      </c>
      <c r="Z47" s="242"/>
      <c r="AA47" s="242"/>
      <c r="AB47" s="242"/>
      <c r="AC47" s="198" t="str">
        <f t="shared" si="17"/>
        <v/>
      </c>
      <c r="AD47" s="198"/>
      <c r="AE47" s="198"/>
      <c r="AF47" s="199"/>
      <c r="AP47" s="68">
        <f t="shared" si="18"/>
        <v>0</v>
      </c>
    </row>
    <row r="48" spans="1:57" ht="20.100000000000001" customHeight="1" x14ac:dyDescent="0.15">
      <c r="A48" s="3"/>
      <c r="B48" s="217"/>
      <c r="C48" s="218"/>
      <c r="D48" s="218"/>
      <c r="E48" s="218"/>
      <c r="F48" s="218"/>
      <c r="G48" s="218"/>
      <c r="H48" s="191"/>
      <c r="I48" s="192"/>
      <c r="J48" s="193"/>
      <c r="K48" s="194"/>
      <c r="L48" s="195"/>
      <c r="M48" s="196"/>
      <c r="N48" s="294"/>
      <c r="O48" s="295"/>
      <c r="P48" s="296"/>
      <c r="Q48" s="197" t="str">
        <f t="shared" si="14"/>
        <v/>
      </c>
      <c r="R48" s="198"/>
      <c r="S48" s="198"/>
      <c r="T48" s="198"/>
      <c r="U48" s="242" t="str">
        <f t="shared" si="15"/>
        <v/>
      </c>
      <c r="V48" s="242"/>
      <c r="W48" s="242"/>
      <c r="X48" s="242"/>
      <c r="Y48" s="242" t="str">
        <f t="shared" si="16"/>
        <v/>
      </c>
      <c r="Z48" s="242"/>
      <c r="AA48" s="242"/>
      <c r="AB48" s="242"/>
      <c r="AC48" s="198" t="str">
        <f t="shared" si="17"/>
        <v/>
      </c>
      <c r="AD48" s="198"/>
      <c r="AE48" s="198"/>
      <c r="AF48" s="199"/>
      <c r="AP48" s="68">
        <f t="shared" si="18"/>
        <v>0</v>
      </c>
    </row>
    <row r="49" spans="1:57" ht="20.100000000000001" customHeight="1" x14ac:dyDescent="0.15">
      <c r="A49" s="3"/>
      <c r="B49" s="217"/>
      <c r="C49" s="218"/>
      <c r="D49" s="218"/>
      <c r="E49" s="218"/>
      <c r="F49" s="218"/>
      <c r="G49" s="218"/>
      <c r="H49" s="191"/>
      <c r="I49" s="192"/>
      <c r="J49" s="193"/>
      <c r="K49" s="194"/>
      <c r="L49" s="195"/>
      <c r="M49" s="196"/>
      <c r="N49" s="294"/>
      <c r="O49" s="295"/>
      <c r="P49" s="296"/>
      <c r="Q49" s="197" t="str">
        <f t="shared" si="14"/>
        <v/>
      </c>
      <c r="R49" s="198"/>
      <c r="S49" s="198"/>
      <c r="T49" s="198"/>
      <c r="U49" s="242" t="str">
        <f t="shared" si="15"/>
        <v/>
      </c>
      <c r="V49" s="242"/>
      <c r="W49" s="242"/>
      <c r="X49" s="242"/>
      <c r="Y49" s="242" t="str">
        <f t="shared" si="16"/>
        <v/>
      </c>
      <c r="Z49" s="242"/>
      <c r="AA49" s="242"/>
      <c r="AB49" s="242"/>
      <c r="AC49" s="198" t="str">
        <f t="shared" si="17"/>
        <v/>
      </c>
      <c r="AD49" s="198"/>
      <c r="AE49" s="198"/>
      <c r="AF49" s="199"/>
      <c r="AP49" s="68">
        <f t="shared" si="18"/>
        <v>0</v>
      </c>
    </row>
    <row r="50" spans="1:57" ht="20.100000000000001" customHeight="1" x14ac:dyDescent="0.15">
      <c r="A50" s="3"/>
      <c r="B50" s="217"/>
      <c r="C50" s="218"/>
      <c r="D50" s="218"/>
      <c r="E50" s="218"/>
      <c r="F50" s="218"/>
      <c r="G50" s="218"/>
      <c r="H50" s="191"/>
      <c r="I50" s="192"/>
      <c r="J50" s="193"/>
      <c r="K50" s="194"/>
      <c r="L50" s="195"/>
      <c r="M50" s="196"/>
      <c r="N50" s="294"/>
      <c r="O50" s="295"/>
      <c r="P50" s="296"/>
      <c r="Q50" s="197" t="str">
        <f t="shared" si="14"/>
        <v/>
      </c>
      <c r="R50" s="198"/>
      <c r="S50" s="198"/>
      <c r="T50" s="198"/>
      <c r="U50" s="242" t="str">
        <f t="shared" si="15"/>
        <v/>
      </c>
      <c r="V50" s="242"/>
      <c r="W50" s="242"/>
      <c r="X50" s="242"/>
      <c r="Y50" s="242" t="str">
        <f t="shared" si="16"/>
        <v/>
      </c>
      <c r="Z50" s="242"/>
      <c r="AA50" s="242"/>
      <c r="AB50" s="242"/>
      <c r="AC50" s="198" t="str">
        <f t="shared" si="17"/>
        <v/>
      </c>
      <c r="AD50" s="198"/>
      <c r="AE50" s="198"/>
      <c r="AF50" s="199"/>
      <c r="AP50" s="68">
        <f t="shared" si="18"/>
        <v>0</v>
      </c>
    </row>
    <row r="51" spans="1:57" ht="20.100000000000001" customHeight="1" x14ac:dyDescent="0.15">
      <c r="A51" s="3"/>
      <c r="B51" s="217"/>
      <c r="C51" s="218"/>
      <c r="D51" s="218"/>
      <c r="E51" s="218"/>
      <c r="F51" s="218"/>
      <c r="G51" s="218"/>
      <c r="H51" s="191"/>
      <c r="I51" s="192"/>
      <c r="J51" s="193"/>
      <c r="K51" s="194"/>
      <c r="L51" s="195"/>
      <c r="M51" s="196"/>
      <c r="N51" s="294"/>
      <c r="O51" s="295"/>
      <c r="P51" s="296"/>
      <c r="Q51" s="197" t="str">
        <f t="shared" si="10"/>
        <v/>
      </c>
      <c r="R51" s="198"/>
      <c r="S51" s="198"/>
      <c r="T51" s="198"/>
      <c r="U51" s="242" t="str">
        <f t="shared" si="11"/>
        <v/>
      </c>
      <c r="V51" s="242"/>
      <c r="W51" s="242"/>
      <c r="X51" s="242"/>
      <c r="Y51" s="242" t="str">
        <f t="shared" si="12"/>
        <v/>
      </c>
      <c r="Z51" s="242"/>
      <c r="AA51" s="242"/>
      <c r="AB51" s="242"/>
      <c r="AC51" s="198" t="str">
        <f t="shared" si="13"/>
        <v/>
      </c>
      <c r="AD51" s="198"/>
      <c r="AE51" s="198"/>
      <c r="AF51" s="199"/>
      <c r="AP51" s="68">
        <f>IF(AND(SUM(H51:M51)&gt;0,ISBLANK(N51)),8,SUMIF(AP$6:AP$12,LEFT(N51,1),AQ$6:AQ$12))</f>
        <v>0</v>
      </c>
    </row>
    <row r="52" spans="1:57" ht="20.100000000000001" customHeight="1" x14ac:dyDescent="0.15">
      <c r="A52" s="3"/>
      <c r="B52" s="217"/>
      <c r="C52" s="218"/>
      <c r="D52" s="218"/>
      <c r="E52" s="218"/>
      <c r="F52" s="218"/>
      <c r="G52" s="218"/>
      <c r="H52" s="191"/>
      <c r="I52" s="192"/>
      <c r="J52" s="193"/>
      <c r="K52" s="194"/>
      <c r="L52" s="195"/>
      <c r="M52" s="196"/>
      <c r="N52" s="294"/>
      <c r="O52" s="295"/>
      <c r="P52" s="296"/>
      <c r="Q52" s="197" t="str">
        <f t="shared" si="10"/>
        <v/>
      </c>
      <c r="R52" s="198"/>
      <c r="S52" s="198"/>
      <c r="T52" s="198"/>
      <c r="U52" s="242" t="str">
        <f t="shared" si="11"/>
        <v/>
      </c>
      <c r="V52" s="242"/>
      <c r="W52" s="242"/>
      <c r="X52" s="242"/>
      <c r="Y52" s="242" t="str">
        <f t="shared" si="12"/>
        <v/>
      </c>
      <c r="Z52" s="242"/>
      <c r="AA52" s="242"/>
      <c r="AB52" s="242"/>
      <c r="AC52" s="198" t="str">
        <f t="shared" si="13"/>
        <v/>
      </c>
      <c r="AD52" s="198"/>
      <c r="AE52" s="198"/>
      <c r="AF52" s="199"/>
      <c r="AP52" s="68">
        <f>IF(AND(SUM(H52:M52)&gt;0,ISBLANK(N52)),8,SUMIF(AP$6:AP$12,LEFT(N52,1),AQ$6:AQ$12))</f>
        <v>0</v>
      </c>
    </row>
    <row r="53" spans="1:57" ht="20.100000000000001" customHeight="1" x14ac:dyDescent="0.15">
      <c r="A53" s="3"/>
      <c r="B53" s="217"/>
      <c r="C53" s="218"/>
      <c r="D53" s="218"/>
      <c r="E53" s="218"/>
      <c r="F53" s="218"/>
      <c r="G53" s="218"/>
      <c r="H53" s="191"/>
      <c r="I53" s="192"/>
      <c r="J53" s="193"/>
      <c r="K53" s="194"/>
      <c r="L53" s="195"/>
      <c r="M53" s="196"/>
      <c r="N53" s="294"/>
      <c r="O53" s="295"/>
      <c r="P53" s="296"/>
      <c r="Q53" s="197" t="str">
        <f t="shared" si="10"/>
        <v/>
      </c>
      <c r="R53" s="198"/>
      <c r="S53" s="198"/>
      <c r="T53" s="198"/>
      <c r="U53" s="242" t="str">
        <f t="shared" si="11"/>
        <v/>
      </c>
      <c r="V53" s="242"/>
      <c r="W53" s="242"/>
      <c r="X53" s="242"/>
      <c r="Y53" s="242" t="str">
        <f t="shared" si="12"/>
        <v/>
      </c>
      <c r="Z53" s="242"/>
      <c r="AA53" s="242"/>
      <c r="AB53" s="242"/>
      <c r="AC53" s="198" t="str">
        <f t="shared" si="13"/>
        <v/>
      </c>
      <c r="AD53" s="198"/>
      <c r="AE53" s="198"/>
      <c r="AF53" s="199"/>
      <c r="AP53" s="68">
        <f>IF(AND(SUM(H53:M53)&gt;0,ISBLANK(N53)),8,SUMIF(AP$6:AP$12,LEFT(N53,1),AQ$6:AQ$12))</f>
        <v>0</v>
      </c>
    </row>
    <row r="54" spans="1:57" ht="20.100000000000001" customHeight="1" x14ac:dyDescent="0.15">
      <c r="A54" s="3"/>
      <c r="B54" s="217"/>
      <c r="C54" s="218"/>
      <c r="D54" s="218"/>
      <c r="E54" s="218"/>
      <c r="F54" s="218"/>
      <c r="G54" s="218"/>
      <c r="H54" s="191"/>
      <c r="I54" s="192"/>
      <c r="J54" s="193"/>
      <c r="K54" s="194"/>
      <c r="L54" s="195"/>
      <c r="M54" s="196"/>
      <c r="N54" s="294"/>
      <c r="O54" s="295"/>
      <c r="P54" s="296"/>
      <c r="Q54" s="197" t="str">
        <f t="shared" si="10"/>
        <v/>
      </c>
      <c r="R54" s="198"/>
      <c r="S54" s="198"/>
      <c r="T54" s="198"/>
      <c r="U54" s="242" t="str">
        <f t="shared" si="11"/>
        <v/>
      </c>
      <c r="V54" s="242"/>
      <c r="W54" s="242"/>
      <c r="X54" s="242"/>
      <c r="Y54" s="242" t="str">
        <f t="shared" si="12"/>
        <v/>
      </c>
      <c r="Z54" s="242"/>
      <c r="AA54" s="242"/>
      <c r="AB54" s="242"/>
      <c r="AC54" s="198" t="str">
        <f t="shared" si="13"/>
        <v/>
      </c>
      <c r="AD54" s="198"/>
      <c r="AE54" s="198"/>
      <c r="AF54" s="199"/>
      <c r="AP54" s="68">
        <f>IF(AND(SUM(H54:M54)&gt;0,ISBLANK(N54)),8,SUMIF(AP$6:AP$12,LEFT(N54,1),AQ$6:AQ$12))</f>
        <v>0</v>
      </c>
    </row>
    <row r="55" spans="1:57" ht="20.100000000000001" customHeight="1" x14ac:dyDescent="0.15">
      <c r="A55" s="3"/>
      <c r="B55" s="217"/>
      <c r="C55" s="218"/>
      <c r="D55" s="218"/>
      <c r="E55" s="218"/>
      <c r="F55" s="218"/>
      <c r="G55" s="218"/>
      <c r="H55" s="191"/>
      <c r="I55" s="192"/>
      <c r="J55" s="193"/>
      <c r="K55" s="194"/>
      <c r="L55" s="195"/>
      <c r="M55" s="196"/>
      <c r="N55" s="294"/>
      <c r="O55" s="295"/>
      <c r="P55" s="296"/>
      <c r="Q55" s="197" t="str">
        <f t="shared" si="10"/>
        <v/>
      </c>
      <c r="R55" s="198"/>
      <c r="S55" s="198"/>
      <c r="T55" s="198"/>
      <c r="U55" s="242" t="str">
        <f t="shared" si="11"/>
        <v/>
      </c>
      <c r="V55" s="242"/>
      <c r="W55" s="242"/>
      <c r="X55" s="242"/>
      <c r="Y55" s="242" t="str">
        <f t="shared" si="12"/>
        <v/>
      </c>
      <c r="Z55" s="242"/>
      <c r="AA55" s="242"/>
      <c r="AB55" s="242"/>
      <c r="AC55" s="198" t="str">
        <f t="shared" si="13"/>
        <v/>
      </c>
      <c r="AD55" s="198"/>
      <c r="AE55" s="198"/>
      <c r="AF55" s="199"/>
      <c r="AP55" s="68">
        <f>IF(AND(SUM(H55:M55)&gt;0,ISBLANK(N55)),8,SUMIF(AP$6:AP$12,LEFT(N55,1),AQ$6:AQ$12))</f>
        <v>0</v>
      </c>
    </row>
    <row r="56" spans="1:57" ht="20.100000000000001" customHeight="1" x14ac:dyDescent="0.15">
      <c r="A56" s="3"/>
      <c r="B56" s="214" t="s">
        <v>32</v>
      </c>
      <c r="C56" s="215"/>
      <c r="D56" s="215"/>
      <c r="E56" s="215"/>
      <c r="F56" s="215"/>
      <c r="G56" s="216"/>
      <c r="H56" s="261" t="s">
        <v>36</v>
      </c>
      <c r="I56" s="262"/>
      <c r="J56" s="262"/>
      <c r="K56" s="262"/>
      <c r="L56" s="262"/>
      <c r="M56" s="262"/>
      <c r="N56" s="262"/>
      <c r="O56" s="262"/>
      <c r="P56" s="263"/>
      <c r="Q56" s="205">
        <f>SUMIF(AS8:AS10,H56,AT8:AT10)</f>
        <v>0</v>
      </c>
      <c r="R56" s="206"/>
      <c r="S56" s="206"/>
      <c r="T56" s="206"/>
      <c r="U56" s="205">
        <f>SUMIF(AS8:AS10,H56,AT8:AT10)</f>
        <v>0</v>
      </c>
      <c r="V56" s="206"/>
      <c r="W56" s="206"/>
      <c r="X56" s="206"/>
      <c r="Y56" s="205">
        <f>SUMIF(AS8:AS10,H56,AT8:AT10)</f>
        <v>0</v>
      </c>
      <c r="Z56" s="206"/>
      <c r="AA56" s="206"/>
      <c r="AB56" s="206"/>
      <c r="AC56" s="205">
        <f>SUMIF(AS8:AS10,H56,AT8:AT10)</f>
        <v>0</v>
      </c>
      <c r="AD56" s="206"/>
      <c r="AE56" s="206"/>
      <c r="AF56" s="207"/>
    </row>
    <row r="57" spans="1:57" ht="20.100000000000001" customHeight="1" x14ac:dyDescent="0.15">
      <c r="A57" s="3"/>
      <c r="B57" s="212" t="s">
        <v>3</v>
      </c>
      <c r="C57" s="213"/>
      <c r="D57" s="213"/>
      <c r="E57" s="213"/>
      <c r="F57" s="213"/>
      <c r="G57" s="213"/>
      <c r="H57" s="213"/>
      <c r="I57" s="213"/>
      <c r="J57" s="213"/>
      <c r="K57" s="213"/>
      <c r="L57" s="64"/>
      <c r="M57" s="64"/>
      <c r="N57" s="64"/>
      <c r="O57" s="64"/>
      <c r="P57" s="7"/>
      <c r="Q57" s="183">
        <f>SUM(Q40:T56)</f>
        <v>0.09</v>
      </c>
      <c r="R57" s="184"/>
      <c r="S57" s="184"/>
      <c r="T57" s="184"/>
      <c r="U57" s="186">
        <f>SUM(U40:X56)</f>
        <v>0.09</v>
      </c>
      <c r="V57" s="186"/>
      <c r="W57" s="186"/>
      <c r="X57" s="186"/>
      <c r="Y57" s="186">
        <f>SUM(Y40:AB56)</f>
        <v>0.09</v>
      </c>
      <c r="Z57" s="186"/>
      <c r="AA57" s="186"/>
      <c r="AB57" s="186"/>
      <c r="AC57" s="184">
        <f>SUM(AC40:AF56)</f>
        <v>0.09</v>
      </c>
      <c r="AD57" s="184"/>
      <c r="AE57" s="184"/>
      <c r="AF57" s="185"/>
      <c r="AR57" s="11"/>
      <c r="AS57" s="11"/>
      <c r="AT57" s="11"/>
      <c r="AU57" s="11"/>
      <c r="AV57" s="11"/>
      <c r="AW57" s="11"/>
      <c r="AX57" s="11"/>
      <c r="AY57" s="11"/>
      <c r="AZ57" s="12"/>
      <c r="BA57" s="12"/>
      <c r="BB57" s="12"/>
      <c r="BC57" s="12"/>
      <c r="BD57" s="12"/>
      <c r="BE57" s="12"/>
    </row>
    <row r="58" spans="1:57" ht="20.100000000000001" customHeight="1" thickBot="1" x14ac:dyDescent="0.2">
      <c r="A58" s="3"/>
      <c r="B58" s="212" t="s">
        <v>2</v>
      </c>
      <c r="C58" s="213"/>
      <c r="D58" s="213"/>
      <c r="E58" s="213"/>
      <c r="F58" s="213"/>
      <c r="G58" s="213"/>
      <c r="H58" s="213"/>
      <c r="I58" s="213"/>
      <c r="J58" s="213"/>
      <c r="K58" s="213"/>
      <c r="L58" s="64"/>
      <c r="M58" s="64"/>
      <c r="N58" s="64"/>
      <c r="O58" s="64"/>
      <c r="P58" s="7"/>
      <c r="Q58" s="183">
        <f>IF(SUM(Q40:T56)=0,0,ROUND(1/Q57,3))</f>
        <v>11.111000000000001</v>
      </c>
      <c r="R58" s="184"/>
      <c r="S58" s="184"/>
      <c r="T58" s="184"/>
      <c r="U58" s="312">
        <f>IF(SUM(U40:X56)=0,0,ROUND(1/U57,3))</f>
        <v>11.111000000000001</v>
      </c>
      <c r="V58" s="312"/>
      <c r="W58" s="312"/>
      <c r="X58" s="312"/>
      <c r="Y58" s="312">
        <f>IF(SUM(Y40:AB56)=0,0,ROUND(1/Y57,3))</f>
        <v>11.111000000000001</v>
      </c>
      <c r="Z58" s="312"/>
      <c r="AA58" s="312"/>
      <c r="AB58" s="312"/>
      <c r="AC58" s="313">
        <f>IF(SUM(AC40:AF56)=0,0,ROUND(1/AC57,3))</f>
        <v>11.111000000000001</v>
      </c>
      <c r="AD58" s="313"/>
      <c r="AE58" s="313"/>
      <c r="AF58" s="314"/>
      <c r="AR58" s="3"/>
      <c r="AS58" s="3"/>
      <c r="AT58" s="3"/>
      <c r="AU58" s="3"/>
      <c r="AV58" s="3"/>
      <c r="AW58" s="3"/>
      <c r="AX58" s="3"/>
      <c r="AY58" s="3"/>
      <c r="AZ58" s="3"/>
      <c r="BA58" s="3"/>
      <c r="BB58" s="3"/>
      <c r="BC58" s="3"/>
      <c r="BD58" s="3"/>
      <c r="BE58" s="3"/>
    </row>
    <row r="59" spans="1:57" ht="20.100000000000001" customHeight="1" thickBot="1" x14ac:dyDescent="0.2">
      <c r="A59" s="3"/>
      <c r="B59" s="222" t="s">
        <v>1</v>
      </c>
      <c r="C59" s="223"/>
      <c r="D59" s="223"/>
      <c r="E59" s="223"/>
      <c r="F59" s="223"/>
      <c r="G59" s="223"/>
      <c r="H59" s="223"/>
      <c r="I59" s="223"/>
      <c r="J59" s="223"/>
      <c r="K59" s="223"/>
      <c r="L59" s="65"/>
      <c r="M59" s="65"/>
      <c r="N59" s="65"/>
      <c r="O59" s="65"/>
      <c r="P59" s="8"/>
      <c r="Q59" s="209">
        <f>IF(SUM(Q41:AF55)=0,0,ROUND(Q38*Q58+U38*U58+Y38*Y58+AC38*AC58,3))</f>
        <v>0</v>
      </c>
      <c r="R59" s="210"/>
      <c r="S59" s="210"/>
      <c r="T59" s="210"/>
      <c r="U59" s="73"/>
      <c r="V59" s="74"/>
      <c r="W59" s="74"/>
      <c r="X59" s="74"/>
      <c r="Y59" s="74"/>
      <c r="Z59" s="74"/>
      <c r="AA59" s="74"/>
      <c r="AB59" s="74"/>
      <c r="AC59" s="74"/>
      <c r="AD59" s="74"/>
      <c r="AE59" s="74"/>
      <c r="AF59" s="74"/>
    </row>
    <row r="60" spans="1:57" ht="20.100000000000001" customHeight="1" x14ac:dyDescent="0.15"/>
    <row r="61" spans="1:57" ht="20.100000000000001" customHeight="1" thickBot="1" x14ac:dyDescent="0.2">
      <c r="A61" s="3"/>
      <c r="B61" s="3"/>
      <c r="C61" s="3"/>
      <c r="D61" s="3"/>
      <c r="E61" s="3"/>
      <c r="F61" s="3"/>
      <c r="G61" s="3"/>
      <c r="H61" s="3"/>
      <c r="I61" s="3"/>
      <c r="J61" s="3"/>
      <c r="K61" s="3"/>
      <c r="L61" s="3"/>
      <c r="M61" s="3"/>
      <c r="N61" s="3"/>
      <c r="O61" s="3"/>
      <c r="P61" s="3"/>
      <c r="Q61" s="3"/>
      <c r="R61" s="3"/>
      <c r="S61" s="3"/>
      <c r="T61" s="3"/>
      <c r="U61" s="3"/>
      <c r="V61" s="3"/>
      <c r="W61" s="3"/>
      <c r="X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1:57" ht="20.100000000000001" customHeight="1" x14ac:dyDescent="0.15">
      <c r="A62" s="3"/>
      <c r="B62" s="56"/>
      <c r="C62" s="21"/>
      <c r="D62" s="57"/>
      <c r="E62" s="57"/>
      <c r="F62" s="57"/>
      <c r="G62" s="57"/>
      <c r="H62" s="57"/>
      <c r="I62" s="57"/>
      <c r="J62" s="57"/>
      <c r="K62" s="57"/>
      <c r="L62" s="57"/>
      <c r="M62" s="57"/>
      <c r="N62" s="62" t="s">
        <v>266</v>
      </c>
      <c r="O62" s="62"/>
      <c r="P62" s="62"/>
      <c r="Q62" s="62"/>
      <c r="R62" s="62"/>
      <c r="S62" s="62"/>
      <c r="T62" s="62"/>
      <c r="U62" s="62"/>
      <c r="V62" s="62"/>
      <c r="W62" s="62"/>
      <c r="X62" s="62"/>
      <c r="Y62" s="66"/>
      <c r="Z62" s="66"/>
      <c r="AA62" s="66"/>
      <c r="AB62" s="66"/>
      <c r="AC62" s="66"/>
      <c r="AD62" s="66"/>
      <c r="AE62" s="66"/>
      <c r="AF62" s="67"/>
    </row>
    <row r="63" spans="1:57" ht="20.100000000000001" customHeight="1" x14ac:dyDescent="0.15">
      <c r="A63" s="3"/>
      <c r="B63" s="58"/>
      <c r="C63" s="297" t="s">
        <v>267</v>
      </c>
      <c r="D63" s="293" t="s">
        <v>268</v>
      </c>
      <c r="E63" s="293"/>
      <c r="F63" s="293"/>
      <c r="G63" s="293"/>
      <c r="H63" s="293"/>
      <c r="I63" s="293"/>
      <c r="J63" s="293"/>
      <c r="K63" s="293"/>
      <c r="L63" s="297" t="s">
        <v>269</v>
      </c>
      <c r="M63" s="59"/>
      <c r="N63" s="299" t="s">
        <v>8</v>
      </c>
      <c r="O63" s="300"/>
      <c r="P63" s="301"/>
      <c r="Q63" s="303" t="s">
        <v>270</v>
      </c>
      <c r="R63" s="303"/>
      <c r="S63" s="303"/>
      <c r="T63" s="303"/>
      <c r="U63" s="289" t="s">
        <v>271</v>
      </c>
      <c r="V63" s="289"/>
      <c r="W63" s="289"/>
      <c r="X63" s="289"/>
      <c r="Y63" s="289" t="s">
        <v>272</v>
      </c>
      <c r="Z63" s="289"/>
      <c r="AA63" s="289"/>
      <c r="AB63" s="289"/>
      <c r="AC63" s="290" t="s">
        <v>273</v>
      </c>
      <c r="AD63" s="291"/>
      <c r="AE63" s="291"/>
      <c r="AF63" s="292"/>
      <c r="AP63" s="68"/>
      <c r="AQ63" s="68"/>
    </row>
    <row r="64" spans="1:57" ht="20.100000000000001" customHeight="1" x14ac:dyDescent="0.15">
      <c r="A64" s="3"/>
      <c r="B64" s="58"/>
      <c r="C64" s="298"/>
      <c r="D64" s="293" t="s">
        <v>274</v>
      </c>
      <c r="E64" s="293"/>
      <c r="F64" s="293"/>
      <c r="G64" s="293"/>
      <c r="H64" s="293"/>
      <c r="I64" s="293"/>
      <c r="J64" s="293"/>
      <c r="K64" s="293"/>
      <c r="L64" s="298"/>
      <c r="M64" s="59"/>
      <c r="N64" s="302"/>
      <c r="O64" s="275"/>
      <c r="P64" s="276"/>
      <c r="Q64" s="177" t="s">
        <v>251</v>
      </c>
      <c r="R64" s="177"/>
      <c r="S64" s="177"/>
      <c r="T64" s="177"/>
      <c r="U64" s="259" t="s">
        <v>252</v>
      </c>
      <c r="V64" s="259"/>
      <c r="W64" s="259"/>
      <c r="X64" s="259"/>
      <c r="Y64" s="259"/>
      <c r="Z64" s="259"/>
      <c r="AA64" s="259"/>
      <c r="AB64" s="259"/>
      <c r="AC64" s="177" t="s">
        <v>6</v>
      </c>
      <c r="AD64" s="177"/>
      <c r="AE64" s="177"/>
      <c r="AF64" s="179"/>
      <c r="AP64" s="68"/>
      <c r="AQ64" s="68"/>
    </row>
    <row r="65" spans="1:43" ht="30" customHeight="1" x14ac:dyDescent="0.15">
      <c r="A65" s="3"/>
      <c r="B65" s="58"/>
      <c r="C65" s="298"/>
      <c r="D65" s="304" t="s">
        <v>275</v>
      </c>
      <c r="E65" s="304"/>
      <c r="F65" s="304"/>
      <c r="G65" s="304"/>
      <c r="H65" s="304"/>
      <c r="I65" s="304"/>
      <c r="J65" s="304"/>
      <c r="K65" s="304"/>
      <c r="L65" s="298"/>
      <c r="M65" s="59"/>
      <c r="N65" s="178"/>
      <c r="O65" s="177"/>
      <c r="P65" s="227"/>
      <c r="Q65" s="305" t="s">
        <v>276</v>
      </c>
      <c r="R65" s="306"/>
      <c r="S65" s="306"/>
      <c r="T65" s="307"/>
      <c r="U65" s="305" t="s">
        <v>277</v>
      </c>
      <c r="V65" s="306"/>
      <c r="W65" s="306"/>
      <c r="X65" s="307"/>
      <c r="Y65" s="308" t="s">
        <v>278</v>
      </c>
      <c r="Z65" s="141"/>
      <c r="AA65" s="141"/>
      <c r="AB65" s="141"/>
      <c r="AC65" s="305" t="s">
        <v>279</v>
      </c>
      <c r="AD65" s="306"/>
      <c r="AE65" s="306"/>
      <c r="AF65" s="315"/>
      <c r="AP65" s="68"/>
      <c r="AQ65" s="68"/>
    </row>
    <row r="66" spans="1:43" ht="20.100000000000001" customHeight="1" x14ac:dyDescent="0.15">
      <c r="A66" s="3"/>
      <c r="B66" s="60"/>
      <c r="C66" s="61"/>
      <c r="D66" s="61"/>
      <c r="E66" s="61"/>
      <c r="F66" s="61"/>
      <c r="G66" s="61"/>
      <c r="H66" s="61"/>
      <c r="I66" s="61"/>
      <c r="J66" s="61"/>
      <c r="K66" s="61"/>
      <c r="L66" s="61"/>
      <c r="M66" s="61"/>
      <c r="N66" s="228" t="s">
        <v>5</v>
      </c>
      <c r="O66" s="229"/>
      <c r="P66" s="230"/>
      <c r="Q66" s="224">
        <v>0.75</v>
      </c>
      <c r="R66" s="225"/>
      <c r="S66" s="225"/>
      <c r="T66" s="225"/>
      <c r="U66" s="257">
        <v>0.08</v>
      </c>
      <c r="V66" s="257"/>
      <c r="W66" s="257"/>
      <c r="X66" s="257"/>
      <c r="Y66" s="257">
        <v>0.12</v>
      </c>
      <c r="Z66" s="257"/>
      <c r="AA66" s="257"/>
      <c r="AB66" s="257"/>
      <c r="AC66" s="225">
        <v>0.05</v>
      </c>
      <c r="AD66" s="225"/>
      <c r="AE66" s="225"/>
      <c r="AF66" s="226"/>
      <c r="AP66" s="68"/>
      <c r="AQ66" s="68"/>
    </row>
    <row r="67" spans="1:43" ht="30" customHeight="1" thickBot="1" x14ac:dyDescent="0.2">
      <c r="A67" s="3"/>
      <c r="B67" s="239" t="s">
        <v>226</v>
      </c>
      <c r="C67" s="240"/>
      <c r="D67" s="240"/>
      <c r="E67" s="240"/>
      <c r="F67" s="240"/>
      <c r="G67" s="241"/>
      <c r="H67" s="188" t="s">
        <v>0</v>
      </c>
      <c r="I67" s="189"/>
      <c r="J67" s="190"/>
      <c r="K67" s="188" t="s">
        <v>48</v>
      </c>
      <c r="L67" s="189"/>
      <c r="M67" s="190"/>
      <c r="N67" s="188" t="s">
        <v>261</v>
      </c>
      <c r="O67" s="189"/>
      <c r="P67" s="190"/>
      <c r="Q67" s="188" t="s">
        <v>262</v>
      </c>
      <c r="R67" s="189"/>
      <c r="S67" s="189"/>
      <c r="T67" s="189"/>
      <c r="U67" s="189"/>
      <c r="V67" s="189"/>
      <c r="W67" s="189"/>
      <c r="X67" s="189"/>
      <c r="Y67" s="189"/>
      <c r="Z67" s="189"/>
      <c r="AA67" s="189"/>
      <c r="AB67" s="189"/>
      <c r="AC67" s="189"/>
      <c r="AD67" s="189"/>
      <c r="AE67" s="189"/>
      <c r="AF67" s="285"/>
    </row>
    <row r="68" spans="1:43" ht="20.100000000000001" customHeight="1" x14ac:dyDescent="0.15">
      <c r="A68" s="3"/>
      <c r="B68" s="310" t="s">
        <v>31</v>
      </c>
      <c r="C68" s="311"/>
      <c r="D68" s="311"/>
      <c r="E68" s="311"/>
      <c r="F68" s="311"/>
      <c r="G68" s="311"/>
      <c r="H68" s="234" t="s">
        <v>264</v>
      </c>
      <c r="I68" s="235"/>
      <c r="J68" s="236"/>
      <c r="K68" s="234" t="s">
        <v>264</v>
      </c>
      <c r="L68" s="235"/>
      <c r="M68" s="236"/>
      <c r="N68" s="234" t="s">
        <v>264</v>
      </c>
      <c r="O68" s="235"/>
      <c r="P68" s="236"/>
      <c r="Q68" s="231">
        <v>0.11</v>
      </c>
      <c r="R68" s="232"/>
      <c r="S68" s="232"/>
      <c r="T68" s="232"/>
      <c r="U68" s="231">
        <v>0.11</v>
      </c>
      <c r="V68" s="232"/>
      <c r="W68" s="232"/>
      <c r="X68" s="232"/>
      <c r="Y68" s="231">
        <v>0.11</v>
      </c>
      <c r="Z68" s="232"/>
      <c r="AA68" s="232"/>
      <c r="AB68" s="232"/>
      <c r="AC68" s="231">
        <v>0.11</v>
      </c>
      <c r="AD68" s="232"/>
      <c r="AE68" s="232"/>
      <c r="AF68" s="233"/>
    </row>
    <row r="69" spans="1:43" ht="20.100000000000001" customHeight="1" x14ac:dyDescent="0.15">
      <c r="A69" s="3"/>
      <c r="B69" s="217"/>
      <c r="C69" s="218"/>
      <c r="D69" s="218"/>
      <c r="E69" s="218"/>
      <c r="F69" s="218"/>
      <c r="G69" s="218"/>
      <c r="H69" s="191"/>
      <c r="I69" s="192"/>
      <c r="J69" s="193"/>
      <c r="K69" s="194"/>
      <c r="L69" s="195"/>
      <c r="M69" s="196"/>
      <c r="N69" s="294"/>
      <c r="O69" s="295"/>
      <c r="P69" s="296"/>
      <c r="Q69" s="197" t="str">
        <f>IF(AP69=0,"",CHOOSE(AP69,K69/1000/H69,"","","","","",K69/1000/H69,"熱橋を"))</f>
        <v/>
      </c>
      <c r="R69" s="198"/>
      <c r="S69" s="198"/>
      <c r="T69" s="198"/>
      <c r="U69" s="242" t="str">
        <f>IF(AP69=0,"",CHOOSE(AP69,"",K69/1000/H69,"","","","",K69/1000/H69,"選択"))</f>
        <v/>
      </c>
      <c r="V69" s="242"/>
      <c r="W69" s="242"/>
      <c r="X69" s="242"/>
      <c r="Y69" s="242" t="str">
        <f>IF(AP69=0,"",CHOOSE(AP69,"","",K69/1000/H69,"","","",K69/1000/H69,"して"))</f>
        <v/>
      </c>
      <c r="Z69" s="242"/>
      <c r="AA69" s="242"/>
      <c r="AB69" s="242"/>
      <c r="AC69" s="198" t="str">
        <f>IF(AP69=0,"",CHOOSE(AP69,"","","",K69/1000/H69,"","",K69/1000/H69,"下さい"))</f>
        <v/>
      </c>
      <c r="AD69" s="198"/>
      <c r="AE69" s="198"/>
      <c r="AF69" s="199"/>
      <c r="AP69" s="68">
        <f>IF(AND(SUM(H69:M69)&gt;0,ISBLANK(N69)),8,SUMIF(AP$6:AP$12,LEFT(N69,1),AQ$6:AQ$12))</f>
        <v>0</v>
      </c>
    </row>
    <row r="70" spans="1:43" ht="20.100000000000001" customHeight="1" x14ac:dyDescent="0.15">
      <c r="A70" s="3"/>
      <c r="B70" s="217"/>
      <c r="C70" s="218"/>
      <c r="D70" s="218"/>
      <c r="E70" s="218"/>
      <c r="F70" s="218"/>
      <c r="G70" s="218"/>
      <c r="H70" s="191"/>
      <c r="I70" s="192"/>
      <c r="J70" s="193"/>
      <c r="K70" s="194"/>
      <c r="L70" s="195"/>
      <c r="M70" s="196"/>
      <c r="N70" s="294"/>
      <c r="O70" s="295"/>
      <c r="P70" s="296"/>
      <c r="Q70" s="197" t="str">
        <f t="shared" ref="Q70:Q83" si="19">IF(AP70=0,"",CHOOSE(AP70,K70/1000/H70,"","","","","",K70/1000/H70,"熱橋を"))</f>
        <v/>
      </c>
      <c r="R70" s="198"/>
      <c r="S70" s="198"/>
      <c r="T70" s="198"/>
      <c r="U70" s="242" t="str">
        <f t="shared" ref="U70:U83" si="20">IF(AP70=0,"",CHOOSE(AP70,"",K70/1000/H70,"","","","",K70/1000/H70,"選択"))</f>
        <v/>
      </c>
      <c r="V70" s="242"/>
      <c r="W70" s="242"/>
      <c r="X70" s="242"/>
      <c r="Y70" s="242" t="str">
        <f t="shared" ref="Y70:Y83" si="21">IF(AP70=0,"",CHOOSE(AP70,"","",K70/1000/H70,"","","",K70/1000/H70,"して"))</f>
        <v/>
      </c>
      <c r="Z70" s="242"/>
      <c r="AA70" s="242"/>
      <c r="AB70" s="242"/>
      <c r="AC70" s="198" t="str">
        <f t="shared" ref="AC70:AC83" si="22">IF(AP70=0,"",CHOOSE(AP70,"","","",K70/1000/H70,"","",K70/1000/H70,"下さい"))</f>
        <v/>
      </c>
      <c r="AD70" s="198"/>
      <c r="AE70" s="198"/>
      <c r="AF70" s="199"/>
      <c r="AP70" s="68">
        <f t="shared" ref="AP70:AP83" si="23">IF(AND(SUM(H70:M70)&gt;0,ISBLANK(N70)),8,SUMIF(AP$6:AP$12,LEFT(N70,1),AQ$6:AQ$12))</f>
        <v>0</v>
      </c>
    </row>
    <row r="71" spans="1:43" ht="20.100000000000001" customHeight="1" x14ac:dyDescent="0.15">
      <c r="A71" s="3"/>
      <c r="B71" s="217"/>
      <c r="C71" s="218"/>
      <c r="D71" s="218"/>
      <c r="E71" s="218"/>
      <c r="F71" s="218"/>
      <c r="G71" s="218"/>
      <c r="H71" s="191"/>
      <c r="I71" s="192"/>
      <c r="J71" s="193"/>
      <c r="K71" s="194"/>
      <c r="L71" s="195"/>
      <c r="M71" s="196"/>
      <c r="N71" s="294"/>
      <c r="O71" s="295"/>
      <c r="P71" s="296"/>
      <c r="Q71" s="197" t="str">
        <f t="shared" si="19"/>
        <v/>
      </c>
      <c r="R71" s="198"/>
      <c r="S71" s="198"/>
      <c r="T71" s="198"/>
      <c r="U71" s="242" t="str">
        <f t="shared" si="20"/>
        <v/>
      </c>
      <c r="V71" s="242"/>
      <c r="W71" s="242"/>
      <c r="X71" s="242"/>
      <c r="Y71" s="242" t="str">
        <f t="shared" si="21"/>
        <v/>
      </c>
      <c r="Z71" s="242"/>
      <c r="AA71" s="242"/>
      <c r="AB71" s="242"/>
      <c r="AC71" s="198" t="str">
        <f t="shared" si="22"/>
        <v/>
      </c>
      <c r="AD71" s="198"/>
      <c r="AE71" s="198"/>
      <c r="AF71" s="199"/>
      <c r="AP71" s="68">
        <f t="shared" si="23"/>
        <v>0</v>
      </c>
    </row>
    <row r="72" spans="1:43" ht="20.100000000000001" customHeight="1" x14ac:dyDescent="0.15">
      <c r="A72" s="3"/>
      <c r="B72" s="217"/>
      <c r="C72" s="218"/>
      <c r="D72" s="218"/>
      <c r="E72" s="218"/>
      <c r="F72" s="218"/>
      <c r="G72" s="218"/>
      <c r="H72" s="191"/>
      <c r="I72" s="192"/>
      <c r="J72" s="193"/>
      <c r="K72" s="194"/>
      <c r="L72" s="195"/>
      <c r="M72" s="196"/>
      <c r="N72" s="294"/>
      <c r="O72" s="295"/>
      <c r="P72" s="296"/>
      <c r="Q72" s="197" t="str">
        <f t="shared" ref="Q72:Q78" si="24">IF(AP72=0,"",CHOOSE(AP72,K72/1000/H72,"","","","","",K72/1000/H72,"熱橋を"))</f>
        <v/>
      </c>
      <c r="R72" s="198"/>
      <c r="S72" s="198"/>
      <c r="T72" s="198"/>
      <c r="U72" s="242" t="str">
        <f t="shared" ref="U72:U78" si="25">IF(AP72=0,"",CHOOSE(AP72,"",K72/1000/H72,"","","","",K72/1000/H72,"選択"))</f>
        <v/>
      </c>
      <c r="V72" s="242"/>
      <c r="W72" s="242"/>
      <c r="X72" s="242"/>
      <c r="Y72" s="242" t="str">
        <f t="shared" ref="Y72:Y78" si="26">IF(AP72=0,"",CHOOSE(AP72,"","",K72/1000/H72,"","","",K72/1000/H72,"して"))</f>
        <v/>
      </c>
      <c r="Z72" s="242"/>
      <c r="AA72" s="242"/>
      <c r="AB72" s="242"/>
      <c r="AC72" s="198" t="str">
        <f t="shared" ref="AC72:AC78" si="27">IF(AP72=0,"",CHOOSE(AP72,"","","",K72/1000/H72,"","",K72/1000/H72,"下さい"))</f>
        <v/>
      </c>
      <c r="AD72" s="198"/>
      <c r="AE72" s="198"/>
      <c r="AF72" s="199"/>
      <c r="AP72" s="68">
        <f t="shared" ref="AP72:AP78" si="28">IF(AND(SUM(H72:M72)&gt;0,ISBLANK(N72)),8,SUMIF(AP$6:AP$12,LEFT(N72,1),AQ$6:AQ$12))</f>
        <v>0</v>
      </c>
    </row>
    <row r="73" spans="1:43" ht="20.100000000000001" customHeight="1" x14ac:dyDescent="0.15">
      <c r="A73" s="3"/>
      <c r="B73" s="217"/>
      <c r="C73" s="218"/>
      <c r="D73" s="218"/>
      <c r="E73" s="218"/>
      <c r="F73" s="218"/>
      <c r="G73" s="218"/>
      <c r="H73" s="191"/>
      <c r="I73" s="192"/>
      <c r="J73" s="193"/>
      <c r="K73" s="194"/>
      <c r="L73" s="195"/>
      <c r="M73" s="196"/>
      <c r="N73" s="294"/>
      <c r="O73" s="295"/>
      <c r="P73" s="296"/>
      <c r="Q73" s="197" t="str">
        <f t="shared" si="24"/>
        <v/>
      </c>
      <c r="R73" s="198"/>
      <c r="S73" s="198"/>
      <c r="T73" s="198"/>
      <c r="U73" s="242" t="str">
        <f t="shared" si="25"/>
        <v/>
      </c>
      <c r="V73" s="242"/>
      <c r="W73" s="242"/>
      <c r="X73" s="242"/>
      <c r="Y73" s="242" t="str">
        <f t="shared" si="26"/>
        <v/>
      </c>
      <c r="Z73" s="242"/>
      <c r="AA73" s="242"/>
      <c r="AB73" s="242"/>
      <c r="AC73" s="198" t="str">
        <f t="shared" si="27"/>
        <v/>
      </c>
      <c r="AD73" s="198"/>
      <c r="AE73" s="198"/>
      <c r="AF73" s="199"/>
      <c r="AP73" s="68">
        <f t="shared" si="28"/>
        <v>0</v>
      </c>
    </row>
    <row r="74" spans="1:43" ht="20.100000000000001" customHeight="1" x14ac:dyDescent="0.15">
      <c r="A74" s="3"/>
      <c r="B74" s="217"/>
      <c r="C74" s="218"/>
      <c r="D74" s="218"/>
      <c r="E74" s="218"/>
      <c r="F74" s="218"/>
      <c r="G74" s="218"/>
      <c r="H74" s="191"/>
      <c r="I74" s="192"/>
      <c r="J74" s="193"/>
      <c r="K74" s="194"/>
      <c r="L74" s="195"/>
      <c r="M74" s="196"/>
      <c r="N74" s="294"/>
      <c r="O74" s="295"/>
      <c r="P74" s="296"/>
      <c r="Q74" s="197" t="str">
        <f t="shared" si="24"/>
        <v/>
      </c>
      <c r="R74" s="198"/>
      <c r="S74" s="198"/>
      <c r="T74" s="198"/>
      <c r="U74" s="242" t="str">
        <f t="shared" si="25"/>
        <v/>
      </c>
      <c r="V74" s="242"/>
      <c r="W74" s="242"/>
      <c r="X74" s="242"/>
      <c r="Y74" s="242" t="str">
        <f t="shared" si="26"/>
        <v/>
      </c>
      <c r="Z74" s="242"/>
      <c r="AA74" s="242"/>
      <c r="AB74" s="242"/>
      <c r="AC74" s="198" t="str">
        <f t="shared" si="27"/>
        <v/>
      </c>
      <c r="AD74" s="198"/>
      <c r="AE74" s="198"/>
      <c r="AF74" s="199"/>
      <c r="AP74" s="68">
        <f t="shared" si="28"/>
        <v>0</v>
      </c>
    </row>
    <row r="75" spans="1:43" ht="20.100000000000001" customHeight="1" x14ac:dyDescent="0.15">
      <c r="A75" s="3"/>
      <c r="B75" s="217"/>
      <c r="C75" s="218"/>
      <c r="D75" s="218"/>
      <c r="E75" s="218"/>
      <c r="F75" s="218"/>
      <c r="G75" s="218"/>
      <c r="H75" s="191"/>
      <c r="I75" s="192"/>
      <c r="J75" s="193"/>
      <c r="K75" s="194"/>
      <c r="L75" s="195"/>
      <c r="M75" s="196"/>
      <c r="N75" s="294"/>
      <c r="O75" s="295"/>
      <c r="P75" s="296"/>
      <c r="Q75" s="197" t="str">
        <f t="shared" si="24"/>
        <v/>
      </c>
      <c r="R75" s="198"/>
      <c r="S75" s="198"/>
      <c r="T75" s="198"/>
      <c r="U75" s="242" t="str">
        <f t="shared" si="25"/>
        <v/>
      </c>
      <c r="V75" s="242"/>
      <c r="W75" s="242"/>
      <c r="X75" s="242"/>
      <c r="Y75" s="242" t="str">
        <f t="shared" si="26"/>
        <v/>
      </c>
      <c r="Z75" s="242"/>
      <c r="AA75" s="242"/>
      <c r="AB75" s="242"/>
      <c r="AC75" s="198" t="str">
        <f t="shared" si="27"/>
        <v/>
      </c>
      <c r="AD75" s="198"/>
      <c r="AE75" s="198"/>
      <c r="AF75" s="199"/>
      <c r="AP75" s="68">
        <f t="shared" si="28"/>
        <v>0</v>
      </c>
    </row>
    <row r="76" spans="1:43" ht="20.100000000000001" customHeight="1" x14ac:dyDescent="0.15">
      <c r="A76" s="3"/>
      <c r="B76" s="217"/>
      <c r="C76" s="218"/>
      <c r="D76" s="218"/>
      <c r="E76" s="218"/>
      <c r="F76" s="218"/>
      <c r="G76" s="218"/>
      <c r="H76" s="191"/>
      <c r="I76" s="192"/>
      <c r="J76" s="193"/>
      <c r="K76" s="194"/>
      <c r="L76" s="195"/>
      <c r="M76" s="196"/>
      <c r="N76" s="294"/>
      <c r="O76" s="295"/>
      <c r="P76" s="296"/>
      <c r="Q76" s="197" t="str">
        <f t="shared" si="24"/>
        <v/>
      </c>
      <c r="R76" s="198"/>
      <c r="S76" s="198"/>
      <c r="T76" s="198"/>
      <c r="U76" s="242" t="str">
        <f t="shared" si="25"/>
        <v/>
      </c>
      <c r="V76" s="242"/>
      <c r="W76" s="242"/>
      <c r="X76" s="242"/>
      <c r="Y76" s="242" t="str">
        <f t="shared" si="26"/>
        <v/>
      </c>
      <c r="Z76" s="242"/>
      <c r="AA76" s="242"/>
      <c r="AB76" s="242"/>
      <c r="AC76" s="198" t="str">
        <f t="shared" si="27"/>
        <v/>
      </c>
      <c r="AD76" s="198"/>
      <c r="AE76" s="198"/>
      <c r="AF76" s="199"/>
      <c r="AP76" s="68">
        <f t="shared" si="28"/>
        <v>0</v>
      </c>
    </row>
    <row r="77" spans="1:43" ht="20.100000000000001" customHeight="1" x14ac:dyDescent="0.15">
      <c r="A77" s="3"/>
      <c r="B77" s="217"/>
      <c r="C77" s="218"/>
      <c r="D77" s="218"/>
      <c r="E77" s="218"/>
      <c r="F77" s="218"/>
      <c r="G77" s="218"/>
      <c r="H77" s="191"/>
      <c r="I77" s="192"/>
      <c r="J77" s="193"/>
      <c r="K77" s="194"/>
      <c r="L77" s="195"/>
      <c r="M77" s="196"/>
      <c r="N77" s="294"/>
      <c r="O77" s="295"/>
      <c r="P77" s="296"/>
      <c r="Q77" s="197" t="str">
        <f t="shared" si="24"/>
        <v/>
      </c>
      <c r="R77" s="198"/>
      <c r="S77" s="198"/>
      <c r="T77" s="198"/>
      <c r="U77" s="242" t="str">
        <f t="shared" si="25"/>
        <v/>
      </c>
      <c r="V77" s="242"/>
      <c r="W77" s="242"/>
      <c r="X77" s="242"/>
      <c r="Y77" s="242" t="str">
        <f t="shared" si="26"/>
        <v/>
      </c>
      <c r="Z77" s="242"/>
      <c r="AA77" s="242"/>
      <c r="AB77" s="242"/>
      <c r="AC77" s="198" t="str">
        <f t="shared" si="27"/>
        <v/>
      </c>
      <c r="AD77" s="198"/>
      <c r="AE77" s="198"/>
      <c r="AF77" s="199"/>
      <c r="AP77" s="68">
        <f t="shared" si="28"/>
        <v>0</v>
      </c>
    </row>
    <row r="78" spans="1:43" ht="20.100000000000001" customHeight="1" x14ac:dyDescent="0.15">
      <c r="A78" s="3"/>
      <c r="B78" s="217"/>
      <c r="C78" s="218"/>
      <c r="D78" s="218"/>
      <c r="E78" s="218"/>
      <c r="F78" s="218"/>
      <c r="G78" s="218"/>
      <c r="H78" s="191"/>
      <c r="I78" s="192"/>
      <c r="J78" s="193"/>
      <c r="K78" s="194"/>
      <c r="L78" s="195"/>
      <c r="M78" s="196"/>
      <c r="N78" s="294"/>
      <c r="O78" s="295"/>
      <c r="P78" s="296"/>
      <c r="Q78" s="197" t="str">
        <f t="shared" si="24"/>
        <v/>
      </c>
      <c r="R78" s="198"/>
      <c r="S78" s="198"/>
      <c r="T78" s="198"/>
      <c r="U78" s="242" t="str">
        <f t="shared" si="25"/>
        <v/>
      </c>
      <c r="V78" s="242"/>
      <c r="W78" s="242"/>
      <c r="X78" s="242"/>
      <c r="Y78" s="242" t="str">
        <f t="shared" si="26"/>
        <v/>
      </c>
      <c r="Z78" s="242"/>
      <c r="AA78" s="242"/>
      <c r="AB78" s="242"/>
      <c r="AC78" s="198" t="str">
        <f t="shared" si="27"/>
        <v/>
      </c>
      <c r="AD78" s="198"/>
      <c r="AE78" s="198"/>
      <c r="AF78" s="199"/>
      <c r="AP78" s="68">
        <f t="shared" si="28"/>
        <v>0</v>
      </c>
    </row>
    <row r="79" spans="1:43" ht="20.100000000000001" customHeight="1" x14ac:dyDescent="0.15">
      <c r="A79" s="3"/>
      <c r="B79" s="217"/>
      <c r="C79" s="218"/>
      <c r="D79" s="218"/>
      <c r="E79" s="218"/>
      <c r="F79" s="218"/>
      <c r="G79" s="218"/>
      <c r="H79" s="191"/>
      <c r="I79" s="192"/>
      <c r="J79" s="193"/>
      <c r="K79" s="194"/>
      <c r="L79" s="195"/>
      <c r="M79" s="196"/>
      <c r="N79" s="294"/>
      <c r="O79" s="295"/>
      <c r="P79" s="296"/>
      <c r="Q79" s="197" t="str">
        <f t="shared" si="19"/>
        <v/>
      </c>
      <c r="R79" s="198"/>
      <c r="S79" s="198"/>
      <c r="T79" s="198"/>
      <c r="U79" s="242" t="str">
        <f t="shared" si="20"/>
        <v/>
      </c>
      <c r="V79" s="242"/>
      <c r="W79" s="242"/>
      <c r="X79" s="242"/>
      <c r="Y79" s="242" t="str">
        <f t="shared" si="21"/>
        <v/>
      </c>
      <c r="Z79" s="242"/>
      <c r="AA79" s="242"/>
      <c r="AB79" s="242"/>
      <c r="AC79" s="198" t="str">
        <f t="shared" si="22"/>
        <v/>
      </c>
      <c r="AD79" s="198"/>
      <c r="AE79" s="198"/>
      <c r="AF79" s="199"/>
      <c r="AP79" s="68">
        <f t="shared" si="23"/>
        <v>0</v>
      </c>
    </row>
    <row r="80" spans="1:43" ht="20.100000000000001" customHeight="1" x14ac:dyDescent="0.15">
      <c r="A80" s="3"/>
      <c r="B80" s="217"/>
      <c r="C80" s="218"/>
      <c r="D80" s="218"/>
      <c r="E80" s="218"/>
      <c r="F80" s="218"/>
      <c r="G80" s="218"/>
      <c r="H80" s="191"/>
      <c r="I80" s="192"/>
      <c r="J80" s="193"/>
      <c r="K80" s="194"/>
      <c r="L80" s="195"/>
      <c r="M80" s="196"/>
      <c r="N80" s="294"/>
      <c r="O80" s="295"/>
      <c r="P80" s="296"/>
      <c r="Q80" s="197" t="str">
        <f t="shared" si="19"/>
        <v/>
      </c>
      <c r="R80" s="198"/>
      <c r="S80" s="198"/>
      <c r="T80" s="198"/>
      <c r="U80" s="242" t="str">
        <f t="shared" si="20"/>
        <v/>
      </c>
      <c r="V80" s="242"/>
      <c r="W80" s="242"/>
      <c r="X80" s="242"/>
      <c r="Y80" s="242" t="str">
        <f t="shared" si="21"/>
        <v/>
      </c>
      <c r="Z80" s="242"/>
      <c r="AA80" s="242"/>
      <c r="AB80" s="242"/>
      <c r="AC80" s="198" t="str">
        <f t="shared" si="22"/>
        <v/>
      </c>
      <c r="AD80" s="198"/>
      <c r="AE80" s="198"/>
      <c r="AF80" s="199"/>
      <c r="AP80" s="68">
        <f t="shared" si="23"/>
        <v>0</v>
      </c>
    </row>
    <row r="81" spans="1:57" ht="20.100000000000001" customHeight="1" x14ac:dyDescent="0.15">
      <c r="A81" s="3"/>
      <c r="B81" s="217"/>
      <c r="C81" s="218"/>
      <c r="D81" s="218"/>
      <c r="E81" s="218"/>
      <c r="F81" s="218"/>
      <c r="G81" s="218"/>
      <c r="H81" s="191"/>
      <c r="I81" s="192"/>
      <c r="J81" s="193"/>
      <c r="K81" s="194"/>
      <c r="L81" s="195"/>
      <c r="M81" s="196"/>
      <c r="N81" s="294"/>
      <c r="O81" s="295"/>
      <c r="P81" s="296"/>
      <c r="Q81" s="197" t="str">
        <f t="shared" si="19"/>
        <v/>
      </c>
      <c r="R81" s="198"/>
      <c r="S81" s="198"/>
      <c r="T81" s="198"/>
      <c r="U81" s="242" t="str">
        <f t="shared" si="20"/>
        <v/>
      </c>
      <c r="V81" s="242"/>
      <c r="W81" s="242"/>
      <c r="X81" s="242"/>
      <c r="Y81" s="242" t="str">
        <f t="shared" si="21"/>
        <v/>
      </c>
      <c r="Z81" s="242"/>
      <c r="AA81" s="242"/>
      <c r="AB81" s="242"/>
      <c r="AC81" s="198" t="str">
        <f t="shared" si="22"/>
        <v/>
      </c>
      <c r="AD81" s="198"/>
      <c r="AE81" s="198"/>
      <c r="AF81" s="199"/>
      <c r="AP81" s="68">
        <f t="shared" si="23"/>
        <v>0</v>
      </c>
    </row>
    <row r="82" spans="1:57" ht="20.100000000000001" customHeight="1" x14ac:dyDescent="0.15">
      <c r="A82" s="3"/>
      <c r="B82" s="217"/>
      <c r="C82" s="218"/>
      <c r="D82" s="218"/>
      <c r="E82" s="218"/>
      <c r="F82" s="218"/>
      <c r="G82" s="218"/>
      <c r="H82" s="191"/>
      <c r="I82" s="192"/>
      <c r="J82" s="193"/>
      <c r="K82" s="194"/>
      <c r="L82" s="195"/>
      <c r="M82" s="196"/>
      <c r="N82" s="294"/>
      <c r="O82" s="295"/>
      <c r="P82" s="296"/>
      <c r="Q82" s="197" t="str">
        <f t="shared" si="19"/>
        <v/>
      </c>
      <c r="R82" s="198"/>
      <c r="S82" s="198"/>
      <c r="T82" s="198"/>
      <c r="U82" s="242" t="str">
        <f t="shared" si="20"/>
        <v/>
      </c>
      <c r="V82" s="242"/>
      <c r="W82" s="242"/>
      <c r="X82" s="242"/>
      <c r="Y82" s="242" t="str">
        <f t="shared" si="21"/>
        <v/>
      </c>
      <c r="Z82" s="242"/>
      <c r="AA82" s="242"/>
      <c r="AB82" s="242"/>
      <c r="AC82" s="198" t="str">
        <f t="shared" si="22"/>
        <v/>
      </c>
      <c r="AD82" s="198"/>
      <c r="AE82" s="198"/>
      <c r="AF82" s="199"/>
      <c r="AP82" s="68">
        <f t="shared" si="23"/>
        <v>0</v>
      </c>
    </row>
    <row r="83" spans="1:57" ht="20.100000000000001" customHeight="1" x14ac:dyDescent="0.15">
      <c r="A83" s="3"/>
      <c r="B83" s="217"/>
      <c r="C83" s="218"/>
      <c r="D83" s="218"/>
      <c r="E83" s="218"/>
      <c r="F83" s="218"/>
      <c r="G83" s="218"/>
      <c r="H83" s="191"/>
      <c r="I83" s="192"/>
      <c r="J83" s="193"/>
      <c r="K83" s="194"/>
      <c r="L83" s="195"/>
      <c r="M83" s="196"/>
      <c r="N83" s="294"/>
      <c r="O83" s="295"/>
      <c r="P83" s="296"/>
      <c r="Q83" s="197" t="str">
        <f t="shared" si="19"/>
        <v/>
      </c>
      <c r="R83" s="198"/>
      <c r="S83" s="198"/>
      <c r="T83" s="198"/>
      <c r="U83" s="242" t="str">
        <f t="shared" si="20"/>
        <v/>
      </c>
      <c r="V83" s="242"/>
      <c r="W83" s="242"/>
      <c r="X83" s="242"/>
      <c r="Y83" s="242" t="str">
        <f t="shared" si="21"/>
        <v/>
      </c>
      <c r="Z83" s="242"/>
      <c r="AA83" s="242"/>
      <c r="AB83" s="242"/>
      <c r="AC83" s="198" t="str">
        <f t="shared" si="22"/>
        <v/>
      </c>
      <c r="AD83" s="198"/>
      <c r="AE83" s="198"/>
      <c r="AF83" s="199"/>
      <c r="AP83" s="68">
        <f t="shared" si="23"/>
        <v>0</v>
      </c>
    </row>
    <row r="84" spans="1:57" ht="20.100000000000001" customHeight="1" x14ac:dyDescent="0.15">
      <c r="A84" s="3"/>
      <c r="B84" s="214" t="s">
        <v>32</v>
      </c>
      <c r="C84" s="215"/>
      <c r="D84" s="215"/>
      <c r="E84" s="215"/>
      <c r="F84" s="215"/>
      <c r="G84" s="216"/>
      <c r="H84" s="261" t="s">
        <v>36</v>
      </c>
      <c r="I84" s="262"/>
      <c r="J84" s="262"/>
      <c r="K84" s="262"/>
      <c r="L84" s="262"/>
      <c r="M84" s="262"/>
      <c r="N84" s="262"/>
      <c r="O84" s="262"/>
      <c r="P84" s="263"/>
      <c r="Q84" s="205">
        <f>SUMIF(AS13:AS15,H84,AT13:AT15)</f>
        <v>0</v>
      </c>
      <c r="R84" s="206"/>
      <c r="S84" s="206"/>
      <c r="T84" s="206"/>
      <c r="U84" s="205">
        <f>SUMIF(AS13:AS15,H84,AT13:AT15)</f>
        <v>0</v>
      </c>
      <c r="V84" s="206"/>
      <c r="W84" s="206"/>
      <c r="X84" s="206"/>
      <c r="Y84" s="205">
        <f>SUMIF(AS13:AS15,H84,AT13:AT15)</f>
        <v>0</v>
      </c>
      <c r="Z84" s="206"/>
      <c r="AA84" s="206"/>
      <c r="AB84" s="206"/>
      <c r="AC84" s="205">
        <f>SUMIF(AS13:AS15,H84,AT13:AT15)</f>
        <v>0</v>
      </c>
      <c r="AD84" s="206"/>
      <c r="AE84" s="206"/>
      <c r="AF84" s="207"/>
    </row>
    <row r="85" spans="1:57" ht="20.100000000000001" customHeight="1" x14ac:dyDescent="0.15">
      <c r="A85" s="3"/>
      <c r="B85" s="212" t="s">
        <v>3</v>
      </c>
      <c r="C85" s="213"/>
      <c r="D85" s="213"/>
      <c r="E85" s="213"/>
      <c r="F85" s="213"/>
      <c r="G85" s="213"/>
      <c r="H85" s="213"/>
      <c r="I85" s="213"/>
      <c r="J85" s="213"/>
      <c r="K85" s="213"/>
      <c r="L85" s="64"/>
      <c r="M85" s="64"/>
      <c r="N85" s="64"/>
      <c r="O85" s="64"/>
      <c r="P85" s="7"/>
      <c r="Q85" s="183">
        <f>SUM(Q68:T84)</f>
        <v>0.11</v>
      </c>
      <c r="R85" s="184"/>
      <c r="S85" s="184"/>
      <c r="T85" s="184"/>
      <c r="U85" s="186">
        <f>SUM(U68:X84)</f>
        <v>0.11</v>
      </c>
      <c r="V85" s="186"/>
      <c r="W85" s="186"/>
      <c r="X85" s="186"/>
      <c r="Y85" s="186">
        <f>SUM(Y68:AB84)</f>
        <v>0.11</v>
      </c>
      <c r="Z85" s="186"/>
      <c r="AA85" s="186"/>
      <c r="AB85" s="186"/>
      <c r="AC85" s="184">
        <f>SUM(AC68:AF84)</f>
        <v>0.11</v>
      </c>
      <c r="AD85" s="184"/>
      <c r="AE85" s="184"/>
      <c r="AF85" s="185"/>
    </row>
    <row r="86" spans="1:57" ht="20.100000000000001" customHeight="1" thickBot="1" x14ac:dyDescent="0.2">
      <c r="A86" s="3"/>
      <c r="B86" s="212" t="s">
        <v>2</v>
      </c>
      <c r="C86" s="213"/>
      <c r="D86" s="213"/>
      <c r="E86" s="213"/>
      <c r="F86" s="213"/>
      <c r="G86" s="213"/>
      <c r="H86" s="213"/>
      <c r="I86" s="213"/>
      <c r="J86" s="213"/>
      <c r="K86" s="213"/>
      <c r="L86" s="64"/>
      <c r="M86" s="64"/>
      <c r="N86" s="64"/>
      <c r="O86" s="64"/>
      <c r="P86" s="7"/>
      <c r="Q86" s="183">
        <f>IF(SUM(Q68:T84)=0,0,ROUND(1/Q85,3))</f>
        <v>9.0909999999999993</v>
      </c>
      <c r="R86" s="184"/>
      <c r="S86" s="184"/>
      <c r="T86" s="184"/>
      <c r="U86" s="312">
        <f>IF(SUM(U68:X84)=0,0,ROUND(1/U85,3))</f>
        <v>9.0909999999999993</v>
      </c>
      <c r="V86" s="312"/>
      <c r="W86" s="312"/>
      <c r="X86" s="312"/>
      <c r="Y86" s="312">
        <f>IF(SUM(Y68:AB84)=0,0,ROUND(1/Y85,3))</f>
        <v>9.0909999999999993</v>
      </c>
      <c r="Z86" s="312"/>
      <c r="AA86" s="312"/>
      <c r="AB86" s="312"/>
      <c r="AC86" s="313">
        <f>IF(SUM(AC68:AF84)=0,0,ROUND(1/AC85,3))</f>
        <v>9.0909999999999993</v>
      </c>
      <c r="AD86" s="313"/>
      <c r="AE86" s="313"/>
      <c r="AF86" s="314"/>
    </row>
    <row r="87" spans="1:57" ht="20.100000000000001" customHeight="1" thickBot="1" x14ac:dyDescent="0.2">
      <c r="A87" s="3"/>
      <c r="B87" s="222" t="s">
        <v>1</v>
      </c>
      <c r="C87" s="223"/>
      <c r="D87" s="223"/>
      <c r="E87" s="223"/>
      <c r="F87" s="223"/>
      <c r="G87" s="223"/>
      <c r="H87" s="223"/>
      <c r="I87" s="223"/>
      <c r="J87" s="223"/>
      <c r="K87" s="223"/>
      <c r="L87" s="65"/>
      <c r="M87" s="65"/>
      <c r="N87" s="65"/>
      <c r="O87" s="65"/>
      <c r="P87" s="8"/>
      <c r="Q87" s="209">
        <f>IF(SUM(Q69:AF83)=0,0,ROUND(Q66*Q86+U66*U86+Y66*Y86+AC66*AC86,3))</f>
        <v>0</v>
      </c>
      <c r="R87" s="210"/>
      <c r="S87" s="210"/>
      <c r="T87" s="210"/>
      <c r="U87" s="73"/>
      <c r="V87" s="74"/>
      <c r="W87" s="74"/>
      <c r="X87" s="74"/>
      <c r="Y87" s="74"/>
      <c r="Z87" s="74"/>
      <c r="AA87" s="74"/>
      <c r="AB87" s="74"/>
      <c r="AC87" s="74"/>
      <c r="AD87" s="74"/>
      <c r="AE87" s="74"/>
      <c r="AF87" s="74"/>
    </row>
    <row r="88" spans="1:57" ht="20.100000000000001" customHeight="1" x14ac:dyDescent="0.15">
      <c r="A88" s="3"/>
      <c r="B88" s="11"/>
      <c r="C88" s="11"/>
      <c r="D88" s="11"/>
      <c r="E88" s="11"/>
      <c r="F88" s="11"/>
      <c r="G88" s="11"/>
      <c r="H88" s="11"/>
      <c r="I88" s="11"/>
      <c r="J88" s="11"/>
      <c r="K88" s="11"/>
      <c r="L88" s="11"/>
      <c r="M88" s="11"/>
      <c r="N88" s="11"/>
      <c r="O88" s="11"/>
      <c r="P88" s="11"/>
      <c r="Q88" s="12"/>
      <c r="R88" s="12"/>
      <c r="S88" s="12"/>
      <c r="T88" s="12"/>
      <c r="U88" s="12"/>
      <c r="V88" s="12"/>
      <c r="W88" s="12"/>
      <c r="X88" s="12"/>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2"/>
      <c r="BA88" s="12"/>
      <c r="BB88" s="12"/>
      <c r="BC88" s="12"/>
      <c r="BD88" s="12"/>
      <c r="BE88" s="12"/>
    </row>
    <row r="89" spans="1:57" ht="20.100000000000001" customHeight="1" thickBot="1" x14ac:dyDescent="0.2">
      <c r="A89" s="3"/>
      <c r="B89" s="3"/>
      <c r="C89" s="3"/>
      <c r="D89" s="3"/>
      <c r="E89" s="3"/>
      <c r="F89" s="3"/>
      <c r="G89" s="3"/>
      <c r="H89" s="3"/>
      <c r="I89" s="3"/>
      <c r="J89" s="3"/>
      <c r="K89" s="3"/>
      <c r="L89" s="3"/>
      <c r="M89" s="3"/>
      <c r="N89" s="3"/>
      <c r="O89" s="3"/>
      <c r="P89" s="3"/>
      <c r="Q89" s="3"/>
      <c r="R89" s="3"/>
      <c r="S89" s="3"/>
      <c r="T89" s="3"/>
      <c r="U89" s="3"/>
      <c r="V89" s="3"/>
      <c r="W89" s="3"/>
      <c r="X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row>
    <row r="90" spans="1:57" ht="20.100000000000001" customHeight="1" x14ac:dyDescent="0.15">
      <c r="A90" s="3"/>
      <c r="B90" s="56"/>
      <c r="C90" s="21"/>
      <c r="D90" s="57"/>
      <c r="E90" s="57"/>
      <c r="F90" s="57"/>
      <c r="G90" s="57"/>
      <c r="H90" s="57"/>
      <c r="I90" s="57"/>
      <c r="J90" s="57"/>
      <c r="K90" s="57"/>
      <c r="L90" s="57"/>
      <c r="M90" s="57"/>
      <c r="N90" s="62" t="s">
        <v>266</v>
      </c>
      <c r="O90" s="62"/>
      <c r="P90" s="62"/>
      <c r="Q90" s="62"/>
      <c r="R90" s="62"/>
      <c r="S90" s="62"/>
      <c r="T90" s="62"/>
      <c r="U90" s="62"/>
      <c r="V90" s="62"/>
      <c r="W90" s="62"/>
      <c r="X90" s="62"/>
      <c r="Y90" s="66"/>
      <c r="Z90" s="66"/>
      <c r="AA90" s="66"/>
      <c r="AB90" s="66"/>
      <c r="AC90" s="66"/>
      <c r="AD90" s="66"/>
      <c r="AE90" s="66"/>
      <c r="AF90" s="67"/>
    </row>
    <row r="91" spans="1:57" ht="20.100000000000001" customHeight="1" x14ac:dyDescent="0.15">
      <c r="A91" s="3"/>
      <c r="B91" s="58"/>
      <c r="C91" s="297" t="s">
        <v>267</v>
      </c>
      <c r="D91" s="293" t="s">
        <v>268</v>
      </c>
      <c r="E91" s="293"/>
      <c r="F91" s="293"/>
      <c r="G91" s="293"/>
      <c r="H91" s="293"/>
      <c r="I91" s="293"/>
      <c r="J91" s="293"/>
      <c r="K91" s="293"/>
      <c r="L91" s="297" t="s">
        <v>269</v>
      </c>
      <c r="M91" s="59"/>
      <c r="N91" s="299" t="s">
        <v>8</v>
      </c>
      <c r="O91" s="300"/>
      <c r="P91" s="301"/>
      <c r="Q91" s="303" t="s">
        <v>270</v>
      </c>
      <c r="R91" s="303"/>
      <c r="S91" s="303"/>
      <c r="T91" s="303"/>
      <c r="U91" s="289" t="s">
        <v>271</v>
      </c>
      <c r="V91" s="289"/>
      <c r="W91" s="289"/>
      <c r="X91" s="289"/>
      <c r="Y91" s="289" t="s">
        <v>272</v>
      </c>
      <c r="Z91" s="289"/>
      <c r="AA91" s="289"/>
      <c r="AB91" s="289"/>
      <c r="AC91" s="290" t="s">
        <v>273</v>
      </c>
      <c r="AD91" s="291"/>
      <c r="AE91" s="291"/>
      <c r="AF91" s="292"/>
      <c r="AP91" s="68"/>
      <c r="AQ91" s="68"/>
    </row>
    <row r="92" spans="1:57" ht="20.100000000000001" customHeight="1" x14ac:dyDescent="0.15">
      <c r="A92" s="3"/>
      <c r="B92" s="58"/>
      <c r="C92" s="298"/>
      <c r="D92" s="293" t="s">
        <v>274</v>
      </c>
      <c r="E92" s="293"/>
      <c r="F92" s="293"/>
      <c r="G92" s="293"/>
      <c r="H92" s="293"/>
      <c r="I92" s="293"/>
      <c r="J92" s="293"/>
      <c r="K92" s="293"/>
      <c r="L92" s="298"/>
      <c r="M92" s="59"/>
      <c r="N92" s="302"/>
      <c r="O92" s="275"/>
      <c r="P92" s="276"/>
      <c r="Q92" s="177" t="s">
        <v>251</v>
      </c>
      <c r="R92" s="177"/>
      <c r="S92" s="177"/>
      <c r="T92" s="177"/>
      <c r="U92" s="259" t="s">
        <v>252</v>
      </c>
      <c r="V92" s="259"/>
      <c r="W92" s="259"/>
      <c r="X92" s="259"/>
      <c r="Y92" s="259"/>
      <c r="Z92" s="259"/>
      <c r="AA92" s="259"/>
      <c r="AB92" s="259"/>
      <c r="AC92" s="177" t="s">
        <v>6</v>
      </c>
      <c r="AD92" s="177"/>
      <c r="AE92" s="177"/>
      <c r="AF92" s="179"/>
      <c r="AP92" s="68"/>
      <c r="AQ92" s="68"/>
    </row>
    <row r="93" spans="1:57" ht="30" customHeight="1" x14ac:dyDescent="0.15">
      <c r="A93" s="3"/>
      <c r="B93" s="58"/>
      <c r="C93" s="298"/>
      <c r="D93" s="304" t="s">
        <v>280</v>
      </c>
      <c r="E93" s="304"/>
      <c r="F93" s="304"/>
      <c r="G93" s="304"/>
      <c r="H93" s="304"/>
      <c r="I93" s="304"/>
      <c r="J93" s="304"/>
      <c r="K93" s="304"/>
      <c r="L93" s="298"/>
      <c r="M93" s="59"/>
      <c r="N93" s="178"/>
      <c r="O93" s="177"/>
      <c r="P93" s="227"/>
      <c r="Q93" s="305" t="s">
        <v>276</v>
      </c>
      <c r="R93" s="306"/>
      <c r="S93" s="306"/>
      <c r="T93" s="307"/>
      <c r="U93" s="305" t="s">
        <v>277</v>
      </c>
      <c r="V93" s="306"/>
      <c r="W93" s="306"/>
      <c r="X93" s="307"/>
      <c r="Y93" s="308" t="s">
        <v>278</v>
      </c>
      <c r="Z93" s="141"/>
      <c r="AA93" s="141"/>
      <c r="AB93" s="141"/>
      <c r="AC93" s="305" t="s">
        <v>279</v>
      </c>
      <c r="AD93" s="306"/>
      <c r="AE93" s="306"/>
      <c r="AF93" s="315"/>
      <c r="AP93" s="68"/>
      <c r="AQ93" s="68"/>
    </row>
    <row r="94" spans="1:57" ht="20.100000000000001" customHeight="1" x14ac:dyDescent="0.15">
      <c r="A94" s="3"/>
      <c r="B94" s="60"/>
      <c r="C94" s="61"/>
      <c r="D94" s="61"/>
      <c r="E94" s="61"/>
      <c r="F94" s="61"/>
      <c r="G94" s="61"/>
      <c r="H94" s="61"/>
      <c r="I94" s="61"/>
      <c r="J94" s="61"/>
      <c r="K94" s="61"/>
      <c r="L94" s="61"/>
      <c r="M94" s="61"/>
      <c r="N94" s="228" t="s">
        <v>5</v>
      </c>
      <c r="O94" s="229"/>
      <c r="P94" s="230"/>
      <c r="Q94" s="224">
        <v>0.79</v>
      </c>
      <c r="R94" s="225"/>
      <c r="S94" s="225"/>
      <c r="T94" s="225"/>
      <c r="U94" s="257">
        <v>0.04</v>
      </c>
      <c r="V94" s="257"/>
      <c r="W94" s="257"/>
      <c r="X94" s="257"/>
      <c r="Y94" s="257">
        <v>0.04</v>
      </c>
      <c r="Z94" s="257"/>
      <c r="AA94" s="257"/>
      <c r="AB94" s="257"/>
      <c r="AC94" s="225">
        <v>0.13</v>
      </c>
      <c r="AD94" s="225"/>
      <c r="AE94" s="225"/>
      <c r="AF94" s="226"/>
      <c r="AP94" s="68"/>
      <c r="AQ94" s="68"/>
    </row>
    <row r="95" spans="1:57" ht="30" customHeight="1" thickBot="1" x14ac:dyDescent="0.2">
      <c r="A95" s="3"/>
      <c r="B95" s="239" t="s">
        <v>226</v>
      </c>
      <c r="C95" s="240"/>
      <c r="D95" s="240"/>
      <c r="E95" s="240"/>
      <c r="F95" s="240"/>
      <c r="G95" s="241"/>
      <c r="H95" s="188" t="s">
        <v>0</v>
      </c>
      <c r="I95" s="189"/>
      <c r="J95" s="190"/>
      <c r="K95" s="188" t="s">
        <v>48</v>
      </c>
      <c r="L95" s="189"/>
      <c r="M95" s="190"/>
      <c r="N95" s="188" t="s">
        <v>261</v>
      </c>
      <c r="O95" s="189"/>
      <c r="P95" s="190"/>
      <c r="Q95" s="188" t="s">
        <v>262</v>
      </c>
      <c r="R95" s="189"/>
      <c r="S95" s="189"/>
      <c r="T95" s="189"/>
      <c r="U95" s="189"/>
      <c r="V95" s="189"/>
      <c r="W95" s="189"/>
      <c r="X95" s="189"/>
      <c r="Y95" s="189"/>
      <c r="Z95" s="189"/>
      <c r="AA95" s="189"/>
      <c r="AB95" s="189"/>
      <c r="AC95" s="189"/>
      <c r="AD95" s="189"/>
      <c r="AE95" s="189"/>
      <c r="AF95" s="285"/>
    </row>
    <row r="96" spans="1:57" ht="20.100000000000001" customHeight="1" x14ac:dyDescent="0.15">
      <c r="A96" s="3"/>
      <c r="B96" s="310" t="s">
        <v>31</v>
      </c>
      <c r="C96" s="311"/>
      <c r="D96" s="311"/>
      <c r="E96" s="311"/>
      <c r="F96" s="311"/>
      <c r="G96" s="311"/>
      <c r="H96" s="234" t="s">
        <v>264</v>
      </c>
      <c r="I96" s="235"/>
      <c r="J96" s="236"/>
      <c r="K96" s="234" t="s">
        <v>264</v>
      </c>
      <c r="L96" s="235"/>
      <c r="M96" s="236"/>
      <c r="N96" s="234" t="s">
        <v>264</v>
      </c>
      <c r="O96" s="235"/>
      <c r="P96" s="236"/>
      <c r="Q96" s="231">
        <v>0.11</v>
      </c>
      <c r="R96" s="232"/>
      <c r="S96" s="232"/>
      <c r="T96" s="232"/>
      <c r="U96" s="231">
        <v>0.11</v>
      </c>
      <c r="V96" s="232"/>
      <c r="W96" s="232"/>
      <c r="X96" s="232"/>
      <c r="Y96" s="231">
        <v>0.11</v>
      </c>
      <c r="Z96" s="232"/>
      <c r="AA96" s="232"/>
      <c r="AB96" s="232"/>
      <c r="AC96" s="231">
        <v>0.11</v>
      </c>
      <c r="AD96" s="232"/>
      <c r="AE96" s="232"/>
      <c r="AF96" s="233"/>
    </row>
    <row r="97" spans="1:42" ht="20.100000000000001" customHeight="1" x14ac:dyDescent="0.15">
      <c r="A97" s="3"/>
      <c r="B97" s="217"/>
      <c r="C97" s="218"/>
      <c r="D97" s="218"/>
      <c r="E97" s="218"/>
      <c r="F97" s="218"/>
      <c r="G97" s="218"/>
      <c r="H97" s="191"/>
      <c r="I97" s="192"/>
      <c r="J97" s="193"/>
      <c r="K97" s="194"/>
      <c r="L97" s="195"/>
      <c r="M97" s="196"/>
      <c r="N97" s="294"/>
      <c r="O97" s="295"/>
      <c r="P97" s="296"/>
      <c r="Q97" s="197" t="str">
        <f>IF(AP97=0,"",CHOOSE(AP97,K97/1000/H97,"","","","","",K97/1000/H97,"熱橋を"))</f>
        <v/>
      </c>
      <c r="R97" s="198"/>
      <c r="S97" s="198"/>
      <c r="T97" s="198"/>
      <c r="U97" s="242" t="str">
        <f>IF(AP97=0,"",CHOOSE(AP97,"",K97/1000/H97,"","","","",K97/1000/H97,"選択"))</f>
        <v/>
      </c>
      <c r="V97" s="242"/>
      <c r="W97" s="242"/>
      <c r="X97" s="242"/>
      <c r="Y97" s="242" t="str">
        <f>IF(AP97=0,"",CHOOSE(AP97,"","",K97/1000/H97,"","","",K97/1000/H97,"して"))</f>
        <v/>
      </c>
      <c r="Z97" s="242"/>
      <c r="AA97" s="242"/>
      <c r="AB97" s="242"/>
      <c r="AC97" s="198" t="str">
        <f>IF(AP97=0,"",CHOOSE(AP97,"","","",K97/1000/H97,"","",K97/1000/H97,"下さい"))</f>
        <v/>
      </c>
      <c r="AD97" s="198"/>
      <c r="AE97" s="198"/>
      <c r="AF97" s="199"/>
      <c r="AP97" s="68">
        <f t="shared" ref="AP97:AP111" si="29">IF(AND(SUM(H97:M97)&gt;0,ISBLANK(N97)),8,SUMIF(AP$6:AP$12,LEFT(N97,1),AQ$6:AQ$12))</f>
        <v>0</v>
      </c>
    </row>
    <row r="98" spans="1:42" ht="20.100000000000001" customHeight="1" x14ac:dyDescent="0.15">
      <c r="A98" s="3"/>
      <c r="B98" s="217"/>
      <c r="C98" s="218"/>
      <c r="D98" s="218"/>
      <c r="E98" s="218"/>
      <c r="F98" s="218"/>
      <c r="G98" s="218"/>
      <c r="H98" s="191"/>
      <c r="I98" s="192"/>
      <c r="J98" s="193"/>
      <c r="K98" s="194"/>
      <c r="L98" s="195"/>
      <c r="M98" s="196"/>
      <c r="N98" s="294"/>
      <c r="O98" s="295"/>
      <c r="P98" s="296"/>
      <c r="Q98" s="197" t="str">
        <f t="shared" ref="Q98:Q111" si="30">IF(AP98=0,"",CHOOSE(AP98,K98/1000/H98,"","","","","",K98/1000/H98,"熱橋を"))</f>
        <v/>
      </c>
      <c r="R98" s="198"/>
      <c r="S98" s="198"/>
      <c r="T98" s="198"/>
      <c r="U98" s="242" t="str">
        <f t="shared" ref="U98:U111" si="31">IF(AP98=0,"",CHOOSE(AP98,"",K98/1000/H98,"","","","",K98/1000/H98,"選択"))</f>
        <v/>
      </c>
      <c r="V98" s="242"/>
      <c r="W98" s="242"/>
      <c r="X98" s="242"/>
      <c r="Y98" s="242" t="str">
        <f t="shared" ref="Y98:Y111" si="32">IF(AP98=0,"",CHOOSE(AP98,"","",K98/1000/H98,"","","",K98/1000/H98,"して"))</f>
        <v/>
      </c>
      <c r="Z98" s="242"/>
      <c r="AA98" s="242"/>
      <c r="AB98" s="242"/>
      <c r="AC98" s="198" t="str">
        <f t="shared" ref="AC98:AC111" si="33">IF(AP98=0,"",CHOOSE(AP98,"","","",K98/1000/H98,"","",K98/1000/H98,"下さい"))</f>
        <v/>
      </c>
      <c r="AD98" s="198"/>
      <c r="AE98" s="198"/>
      <c r="AF98" s="199"/>
      <c r="AP98" s="68">
        <f t="shared" si="29"/>
        <v>0</v>
      </c>
    </row>
    <row r="99" spans="1:42" ht="20.100000000000001" customHeight="1" x14ac:dyDescent="0.15">
      <c r="A99" s="3"/>
      <c r="B99" s="217"/>
      <c r="C99" s="218"/>
      <c r="D99" s="218"/>
      <c r="E99" s="218"/>
      <c r="F99" s="218"/>
      <c r="G99" s="218"/>
      <c r="H99" s="191"/>
      <c r="I99" s="192"/>
      <c r="J99" s="193"/>
      <c r="K99" s="194"/>
      <c r="L99" s="195"/>
      <c r="M99" s="196"/>
      <c r="N99" s="294"/>
      <c r="O99" s="295"/>
      <c r="P99" s="296"/>
      <c r="Q99" s="197" t="str">
        <f t="shared" ref="Q99:Q105" si="34">IF(AP99=0,"",CHOOSE(AP99,K99/1000/H99,"","","","","",K99/1000/H99,"熱橋を"))</f>
        <v/>
      </c>
      <c r="R99" s="198"/>
      <c r="S99" s="198"/>
      <c r="T99" s="198"/>
      <c r="U99" s="242" t="str">
        <f t="shared" ref="U99:U105" si="35">IF(AP99=0,"",CHOOSE(AP99,"",K99/1000/H99,"","","","",K99/1000/H99,"選択"))</f>
        <v/>
      </c>
      <c r="V99" s="242"/>
      <c r="W99" s="242"/>
      <c r="X99" s="242"/>
      <c r="Y99" s="242" t="str">
        <f t="shared" ref="Y99:Y105" si="36">IF(AP99=0,"",CHOOSE(AP99,"","",K99/1000/H99,"","","",K99/1000/H99,"して"))</f>
        <v/>
      </c>
      <c r="Z99" s="242"/>
      <c r="AA99" s="242"/>
      <c r="AB99" s="242"/>
      <c r="AC99" s="198" t="str">
        <f t="shared" ref="AC99:AC105" si="37">IF(AP99=0,"",CHOOSE(AP99,"","","",K99/1000/H99,"","",K99/1000/H99,"下さい"))</f>
        <v/>
      </c>
      <c r="AD99" s="198"/>
      <c r="AE99" s="198"/>
      <c r="AF99" s="199"/>
      <c r="AP99" s="68">
        <f t="shared" ref="AP99:AP105" si="38">IF(AND(SUM(H99:M99)&gt;0,ISBLANK(N99)),8,SUMIF(AP$6:AP$12,LEFT(N99,1),AQ$6:AQ$12))</f>
        <v>0</v>
      </c>
    </row>
    <row r="100" spans="1:42" ht="20.100000000000001" customHeight="1" x14ac:dyDescent="0.15">
      <c r="A100" s="3"/>
      <c r="B100" s="217"/>
      <c r="C100" s="218"/>
      <c r="D100" s="218"/>
      <c r="E100" s="218"/>
      <c r="F100" s="218"/>
      <c r="G100" s="218"/>
      <c r="H100" s="191"/>
      <c r="I100" s="192"/>
      <c r="J100" s="193"/>
      <c r="K100" s="194"/>
      <c r="L100" s="195"/>
      <c r="M100" s="196"/>
      <c r="N100" s="294"/>
      <c r="O100" s="295"/>
      <c r="P100" s="296"/>
      <c r="Q100" s="197" t="str">
        <f t="shared" si="34"/>
        <v/>
      </c>
      <c r="R100" s="198"/>
      <c r="S100" s="198"/>
      <c r="T100" s="198"/>
      <c r="U100" s="242" t="str">
        <f t="shared" si="35"/>
        <v/>
      </c>
      <c r="V100" s="242"/>
      <c r="W100" s="242"/>
      <c r="X100" s="242"/>
      <c r="Y100" s="242" t="str">
        <f t="shared" si="36"/>
        <v/>
      </c>
      <c r="Z100" s="242"/>
      <c r="AA100" s="242"/>
      <c r="AB100" s="242"/>
      <c r="AC100" s="198" t="str">
        <f t="shared" si="37"/>
        <v/>
      </c>
      <c r="AD100" s="198"/>
      <c r="AE100" s="198"/>
      <c r="AF100" s="199"/>
      <c r="AP100" s="68">
        <f t="shared" si="38"/>
        <v>0</v>
      </c>
    </row>
    <row r="101" spans="1:42" ht="20.100000000000001" customHeight="1" x14ac:dyDescent="0.15">
      <c r="A101" s="3"/>
      <c r="B101" s="217"/>
      <c r="C101" s="218"/>
      <c r="D101" s="218"/>
      <c r="E101" s="218"/>
      <c r="F101" s="218"/>
      <c r="G101" s="218"/>
      <c r="H101" s="191"/>
      <c r="I101" s="192"/>
      <c r="J101" s="193"/>
      <c r="K101" s="194"/>
      <c r="L101" s="195"/>
      <c r="M101" s="196"/>
      <c r="N101" s="294"/>
      <c r="O101" s="295"/>
      <c r="P101" s="296"/>
      <c r="Q101" s="197" t="str">
        <f t="shared" si="34"/>
        <v/>
      </c>
      <c r="R101" s="198"/>
      <c r="S101" s="198"/>
      <c r="T101" s="198"/>
      <c r="U101" s="242" t="str">
        <f t="shared" si="35"/>
        <v/>
      </c>
      <c r="V101" s="242"/>
      <c r="W101" s="242"/>
      <c r="X101" s="242"/>
      <c r="Y101" s="242" t="str">
        <f t="shared" si="36"/>
        <v/>
      </c>
      <c r="Z101" s="242"/>
      <c r="AA101" s="242"/>
      <c r="AB101" s="242"/>
      <c r="AC101" s="198" t="str">
        <f t="shared" si="37"/>
        <v/>
      </c>
      <c r="AD101" s="198"/>
      <c r="AE101" s="198"/>
      <c r="AF101" s="199"/>
      <c r="AP101" s="68">
        <f t="shared" si="38"/>
        <v>0</v>
      </c>
    </row>
    <row r="102" spans="1:42" ht="20.100000000000001" customHeight="1" x14ac:dyDescent="0.15">
      <c r="A102" s="3"/>
      <c r="B102" s="217"/>
      <c r="C102" s="218"/>
      <c r="D102" s="218"/>
      <c r="E102" s="218"/>
      <c r="F102" s="218"/>
      <c r="G102" s="218"/>
      <c r="H102" s="191"/>
      <c r="I102" s="192"/>
      <c r="J102" s="193"/>
      <c r="K102" s="194"/>
      <c r="L102" s="195"/>
      <c r="M102" s="196"/>
      <c r="N102" s="294"/>
      <c r="O102" s="295"/>
      <c r="P102" s="296"/>
      <c r="Q102" s="197" t="str">
        <f t="shared" si="34"/>
        <v/>
      </c>
      <c r="R102" s="198"/>
      <c r="S102" s="198"/>
      <c r="T102" s="198"/>
      <c r="U102" s="242" t="str">
        <f t="shared" si="35"/>
        <v/>
      </c>
      <c r="V102" s="242"/>
      <c r="W102" s="242"/>
      <c r="X102" s="242"/>
      <c r="Y102" s="242" t="str">
        <f t="shared" si="36"/>
        <v/>
      </c>
      <c r="Z102" s="242"/>
      <c r="AA102" s="242"/>
      <c r="AB102" s="242"/>
      <c r="AC102" s="198" t="str">
        <f t="shared" si="37"/>
        <v/>
      </c>
      <c r="AD102" s="198"/>
      <c r="AE102" s="198"/>
      <c r="AF102" s="199"/>
      <c r="AP102" s="68">
        <f t="shared" si="38"/>
        <v>0</v>
      </c>
    </row>
    <row r="103" spans="1:42" ht="20.100000000000001" customHeight="1" x14ac:dyDescent="0.15">
      <c r="A103" s="3"/>
      <c r="B103" s="217"/>
      <c r="C103" s="218"/>
      <c r="D103" s="218"/>
      <c r="E103" s="218"/>
      <c r="F103" s="218"/>
      <c r="G103" s="218"/>
      <c r="H103" s="191"/>
      <c r="I103" s="192"/>
      <c r="J103" s="193"/>
      <c r="K103" s="194"/>
      <c r="L103" s="195"/>
      <c r="M103" s="196"/>
      <c r="N103" s="294"/>
      <c r="O103" s="295"/>
      <c r="P103" s="296"/>
      <c r="Q103" s="197" t="str">
        <f t="shared" si="34"/>
        <v/>
      </c>
      <c r="R103" s="198"/>
      <c r="S103" s="198"/>
      <c r="T103" s="198"/>
      <c r="U103" s="242" t="str">
        <f t="shared" si="35"/>
        <v/>
      </c>
      <c r="V103" s="242"/>
      <c r="W103" s="242"/>
      <c r="X103" s="242"/>
      <c r="Y103" s="242" t="str">
        <f t="shared" si="36"/>
        <v/>
      </c>
      <c r="Z103" s="242"/>
      <c r="AA103" s="242"/>
      <c r="AB103" s="242"/>
      <c r="AC103" s="198" t="str">
        <f t="shared" si="37"/>
        <v/>
      </c>
      <c r="AD103" s="198"/>
      <c r="AE103" s="198"/>
      <c r="AF103" s="199"/>
      <c r="AP103" s="68">
        <f t="shared" si="38"/>
        <v>0</v>
      </c>
    </row>
    <row r="104" spans="1:42" ht="20.100000000000001" customHeight="1" x14ac:dyDescent="0.15">
      <c r="A104" s="3"/>
      <c r="B104" s="217"/>
      <c r="C104" s="218"/>
      <c r="D104" s="218"/>
      <c r="E104" s="218"/>
      <c r="F104" s="218"/>
      <c r="G104" s="218"/>
      <c r="H104" s="191"/>
      <c r="I104" s="192"/>
      <c r="J104" s="193"/>
      <c r="K104" s="194"/>
      <c r="L104" s="195"/>
      <c r="M104" s="196"/>
      <c r="N104" s="294"/>
      <c r="O104" s="295"/>
      <c r="P104" s="296"/>
      <c r="Q104" s="197" t="str">
        <f t="shared" si="34"/>
        <v/>
      </c>
      <c r="R104" s="198"/>
      <c r="S104" s="198"/>
      <c r="T104" s="198"/>
      <c r="U104" s="242" t="str">
        <f t="shared" si="35"/>
        <v/>
      </c>
      <c r="V104" s="242"/>
      <c r="W104" s="242"/>
      <c r="X104" s="242"/>
      <c r="Y104" s="242" t="str">
        <f t="shared" si="36"/>
        <v/>
      </c>
      <c r="Z104" s="242"/>
      <c r="AA104" s="242"/>
      <c r="AB104" s="242"/>
      <c r="AC104" s="198" t="str">
        <f t="shared" si="37"/>
        <v/>
      </c>
      <c r="AD104" s="198"/>
      <c r="AE104" s="198"/>
      <c r="AF104" s="199"/>
      <c r="AP104" s="68">
        <f t="shared" si="38"/>
        <v>0</v>
      </c>
    </row>
    <row r="105" spans="1:42" ht="20.100000000000001" customHeight="1" x14ac:dyDescent="0.15">
      <c r="A105" s="3"/>
      <c r="B105" s="217"/>
      <c r="C105" s="218"/>
      <c r="D105" s="218"/>
      <c r="E105" s="218"/>
      <c r="F105" s="218"/>
      <c r="G105" s="218"/>
      <c r="H105" s="191"/>
      <c r="I105" s="192"/>
      <c r="J105" s="193"/>
      <c r="K105" s="194"/>
      <c r="L105" s="195"/>
      <c r="M105" s="196"/>
      <c r="N105" s="294"/>
      <c r="O105" s="295"/>
      <c r="P105" s="296"/>
      <c r="Q105" s="197" t="str">
        <f t="shared" si="34"/>
        <v/>
      </c>
      <c r="R105" s="198"/>
      <c r="S105" s="198"/>
      <c r="T105" s="198"/>
      <c r="U105" s="242" t="str">
        <f t="shared" si="35"/>
        <v/>
      </c>
      <c r="V105" s="242"/>
      <c r="W105" s="242"/>
      <c r="X105" s="242"/>
      <c r="Y105" s="242" t="str">
        <f t="shared" si="36"/>
        <v/>
      </c>
      <c r="Z105" s="242"/>
      <c r="AA105" s="242"/>
      <c r="AB105" s="242"/>
      <c r="AC105" s="198" t="str">
        <f t="shared" si="37"/>
        <v/>
      </c>
      <c r="AD105" s="198"/>
      <c r="AE105" s="198"/>
      <c r="AF105" s="199"/>
      <c r="AP105" s="68">
        <f t="shared" si="38"/>
        <v>0</v>
      </c>
    </row>
    <row r="106" spans="1:42" ht="20.100000000000001" customHeight="1" x14ac:dyDescent="0.15">
      <c r="A106" s="3"/>
      <c r="B106" s="217"/>
      <c r="C106" s="218"/>
      <c r="D106" s="218"/>
      <c r="E106" s="218"/>
      <c r="F106" s="218"/>
      <c r="G106" s="218"/>
      <c r="H106" s="191"/>
      <c r="I106" s="192"/>
      <c r="J106" s="193"/>
      <c r="K106" s="194"/>
      <c r="L106" s="195"/>
      <c r="M106" s="196"/>
      <c r="N106" s="294"/>
      <c r="O106" s="295"/>
      <c r="P106" s="296"/>
      <c r="Q106" s="197" t="str">
        <f t="shared" si="30"/>
        <v/>
      </c>
      <c r="R106" s="198"/>
      <c r="S106" s="198"/>
      <c r="T106" s="198"/>
      <c r="U106" s="242" t="str">
        <f t="shared" si="31"/>
        <v/>
      </c>
      <c r="V106" s="242"/>
      <c r="W106" s="242"/>
      <c r="X106" s="242"/>
      <c r="Y106" s="242" t="str">
        <f t="shared" si="32"/>
        <v/>
      </c>
      <c r="Z106" s="242"/>
      <c r="AA106" s="242"/>
      <c r="AB106" s="242"/>
      <c r="AC106" s="198" t="str">
        <f t="shared" si="33"/>
        <v/>
      </c>
      <c r="AD106" s="198"/>
      <c r="AE106" s="198"/>
      <c r="AF106" s="199"/>
      <c r="AP106" s="68">
        <f t="shared" si="29"/>
        <v>0</v>
      </c>
    </row>
    <row r="107" spans="1:42" ht="20.100000000000001" customHeight="1" x14ac:dyDescent="0.15">
      <c r="A107" s="3"/>
      <c r="B107" s="217"/>
      <c r="C107" s="218"/>
      <c r="D107" s="218"/>
      <c r="E107" s="218"/>
      <c r="F107" s="218"/>
      <c r="G107" s="218"/>
      <c r="H107" s="191"/>
      <c r="I107" s="192"/>
      <c r="J107" s="193"/>
      <c r="K107" s="194"/>
      <c r="L107" s="195"/>
      <c r="M107" s="196"/>
      <c r="N107" s="294"/>
      <c r="O107" s="295"/>
      <c r="P107" s="296"/>
      <c r="Q107" s="197" t="str">
        <f t="shared" si="30"/>
        <v/>
      </c>
      <c r="R107" s="198"/>
      <c r="S107" s="198"/>
      <c r="T107" s="198"/>
      <c r="U107" s="242" t="str">
        <f t="shared" si="31"/>
        <v/>
      </c>
      <c r="V107" s="242"/>
      <c r="W107" s="242"/>
      <c r="X107" s="242"/>
      <c r="Y107" s="242" t="str">
        <f t="shared" si="32"/>
        <v/>
      </c>
      <c r="Z107" s="242"/>
      <c r="AA107" s="242"/>
      <c r="AB107" s="242"/>
      <c r="AC107" s="198" t="str">
        <f t="shared" si="33"/>
        <v/>
      </c>
      <c r="AD107" s="198"/>
      <c r="AE107" s="198"/>
      <c r="AF107" s="199"/>
      <c r="AP107" s="68">
        <f t="shared" si="29"/>
        <v>0</v>
      </c>
    </row>
    <row r="108" spans="1:42" ht="20.100000000000001" customHeight="1" x14ac:dyDescent="0.15">
      <c r="A108" s="3"/>
      <c r="B108" s="217"/>
      <c r="C108" s="218"/>
      <c r="D108" s="218"/>
      <c r="E108" s="218"/>
      <c r="F108" s="218"/>
      <c r="G108" s="218"/>
      <c r="H108" s="191"/>
      <c r="I108" s="192"/>
      <c r="J108" s="193"/>
      <c r="K108" s="194"/>
      <c r="L108" s="195"/>
      <c r="M108" s="196"/>
      <c r="N108" s="294"/>
      <c r="O108" s="295"/>
      <c r="P108" s="296"/>
      <c r="Q108" s="197" t="str">
        <f t="shared" si="30"/>
        <v/>
      </c>
      <c r="R108" s="198"/>
      <c r="S108" s="198"/>
      <c r="T108" s="198"/>
      <c r="U108" s="242" t="str">
        <f t="shared" si="31"/>
        <v/>
      </c>
      <c r="V108" s="242"/>
      <c r="W108" s="242"/>
      <c r="X108" s="242"/>
      <c r="Y108" s="242" t="str">
        <f t="shared" si="32"/>
        <v/>
      </c>
      <c r="Z108" s="242"/>
      <c r="AA108" s="242"/>
      <c r="AB108" s="242"/>
      <c r="AC108" s="198" t="str">
        <f t="shared" si="33"/>
        <v/>
      </c>
      <c r="AD108" s="198"/>
      <c r="AE108" s="198"/>
      <c r="AF108" s="199"/>
      <c r="AP108" s="68">
        <f t="shared" si="29"/>
        <v>0</v>
      </c>
    </row>
    <row r="109" spans="1:42" ht="20.100000000000001" customHeight="1" x14ac:dyDescent="0.15">
      <c r="A109" s="3"/>
      <c r="B109" s="217"/>
      <c r="C109" s="218"/>
      <c r="D109" s="218"/>
      <c r="E109" s="218"/>
      <c r="F109" s="218"/>
      <c r="G109" s="218"/>
      <c r="H109" s="191"/>
      <c r="I109" s="192"/>
      <c r="J109" s="193"/>
      <c r="K109" s="194"/>
      <c r="L109" s="195"/>
      <c r="M109" s="196"/>
      <c r="N109" s="294"/>
      <c r="O109" s="295"/>
      <c r="P109" s="296"/>
      <c r="Q109" s="197" t="str">
        <f t="shared" si="30"/>
        <v/>
      </c>
      <c r="R109" s="198"/>
      <c r="S109" s="198"/>
      <c r="T109" s="198"/>
      <c r="U109" s="242" t="str">
        <f t="shared" si="31"/>
        <v/>
      </c>
      <c r="V109" s="242"/>
      <c r="W109" s="242"/>
      <c r="X109" s="242"/>
      <c r="Y109" s="242" t="str">
        <f t="shared" si="32"/>
        <v/>
      </c>
      <c r="Z109" s="242"/>
      <c r="AA109" s="242"/>
      <c r="AB109" s="242"/>
      <c r="AC109" s="198" t="str">
        <f t="shared" si="33"/>
        <v/>
      </c>
      <c r="AD109" s="198"/>
      <c r="AE109" s="198"/>
      <c r="AF109" s="199"/>
      <c r="AP109" s="68">
        <f t="shared" si="29"/>
        <v>0</v>
      </c>
    </row>
    <row r="110" spans="1:42" ht="20.100000000000001" customHeight="1" x14ac:dyDescent="0.15">
      <c r="A110" s="3"/>
      <c r="B110" s="217"/>
      <c r="C110" s="218"/>
      <c r="D110" s="218"/>
      <c r="E110" s="218"/>
      <c r="F110" s="218"/>
      <c r="G110" s="218"/>
      <c r="H110" s="191"/>
      <c r="I110" s="192"/>
      <c r="J110" s="193"/>
      <c r="K110" s="194"/>
      <c r="L110" s="195"/>
      <c r="M110" s="196"/>
      <c r="N110" s="294"/>
      <c r="O110" s="295"/>
      <c r="P110" s="296"/>
      <c r="Q110" s="197" t="str">
        <f t="shared" si="30"/>
        <v/>
      </c>
      <c r="R110" s="198"/>
      <c r="S110" s="198"/>
      <c r="T110" s="198"/>
      <c r="U110" s="242" t="str">
        <f t="shared" si="31"/>
        <v/>
      </c>
      <c r="V110" s="242"/>
      <c r="W110" s="242"/>
      <c r="X110" s="242"/>
      <c r="Y110" s="242" t="str">
        <f t="shared" si="32"/>
        <v/>
      </c>
      <c r="Z110" s="242"/>
      <c r="AA110" s="242"/>
      <c r="AB110" s="242"/>
      <c r="AC110" s="198" t="str">
        <f t="shared" si="33"/>
        <v/>
      </c>
      <c r="AD110" s="198"/>
      <c r="AE110" s="198"/>
      <c r="AF110" s="199"/>
      <c r="AP110" s="68">
        <f t="shared" si="29"/>
        <v>0</v>
      </c>
    </row>
    <row r="111" spans="1:42" ht="20.100000000000001" customHeight="1" x14ac:dyDescent="0.15">
      <c r="A111" s="3"/>
      <c r="B111" s="217"/>
      <c r="C111" s="218"/>
      <c r="D111" s="218"/>
      <c r="E111" s="218"/>
      <c r="F111" s="218"/>
      <c r="G111" s="218"/>
      <c r="H111" s="191"/>
      <c r="I111" s="192"/>
      <c r="J111" s="193"/>
      <c r="K111" s="194"/>
      <c r="L111" s="195"/>
      <c r="M111" s="196"/>
      <c r="N111" s="294"/>
      <c r="O111" s="295"/>
      <c r="P111" s="296"/>
      <c r="Q111" s="197" t="str">
        <f t="shared" si="30"/>
        <v/>
      </c>
      <c r="R111" s="198"/>
      <c r="S111" s="198"/>
      <c r="T111" s="198"/>
      <c r="U111" s="242" t="str">
        <f t="shared" si="31"/>
        <v/>
      </c>
      <c r="V111" s="242"/>
      <c r="W111" s="242"/>
      <c r="X111" s="242"/>
      <c r="Y111" s="242" t="str">
        <f t="shared" si="32"/>
        <v/>
      </c>
      <c r="Z111" s="242"/>
      <c r="AA111" s="242"/>
      <c r="AB111" s="242"/>
      <c r="AC111" s="198" t="str">
        <f t="shared" si="33"/>
        <v/>
      </c>
      <c r="AD111" s="198"/>
      <c r="AE111" s="198"/>
      <c r="AF111" s="199"/>
      <c r="AP111" s="68">
        <f t="shared" si="29"/>
        <v>0</v>
      </c>
    </row>
    <row r="112" spans="1:42" ht="20.100000000000001" customHeight="1" x14ac:dyDescent="0.15">
      <c r="A112" s="3"/>
      <c r="B112" s="214" t="s">
        <v>32</v>
      </c>
      <c r="C112" s="215"/>
      <c r="D112" s="215"/>
      <c r="E112" s="215"/>
      <c r="F112" s="215"/>
      <c r="G112" s="216"/>
      <c r="H112" s="261" t="s">
        <v>36</v>
      </c>
      <c r="I112" s="262"/>
      <c r="J112" s="262"/>
      <c r="K112" s="262"/>
      <c r="L112" s="262"/>
      <c r="M112" s="262"/>
      <c r="N112" s="262"/>
      <c r="O112" s="262"/>
      <c r="P112" s="263"/>
      <c r="Q112" s="205">
        <f>SUMIF(AS13:AS15,H112,AT13:AT15)</f>
        <v>0</v>
      </c>
      <c r="R112" s="206"/>
      <c r="S112" s="206"/>
      <c r="T112" s="206"/>
      <c r="U112" s="205">
        <f>SUMIF(AS13:AS15,H112,AT13:AT15)</f>
        <v>0</v>
      </c>
      <c r="V112" s="206"/>
      <c r="W112" s="206"/>
      <c r="X112" s="206"/>
      <c r="Y112" s="205">
        <f>SUMIF(AS13:AS15,H112,AT13:AT15)</f>
        <v>0</v>
      </c>
      <c r="Z112" s="206"/>
      <c r="AA112" s="206"/>
      <c r="AB112" s="206"/>
      <c r="AC112" s="205">
        <f>SUMIF(AS13:AS15,H112,AT13:AT15)</f>
        <v>0</v>
      </c>
      <c r="AD112" s="206"/>
      <c r="AE112" s="206"/>
      <c r="AF112" s="207"/>
    </row>
    <row r="113" spans="1:57" ht="20.100000000000001" customHeight="1" x14ac:dyDescent="0.15">
      <c r="A113" s="3"/>
      <c r="B113" s="212" t="s">
        <v>3</v>
      </c>
      <c r="C113" s="213"/>
      <c r="D113" s="213"/>
      <c r="E113" s="213"/>
      <c r="F113" s="213"/>
      <c r="G113" s="213"/>
      <c r="H113" s="213"/>
      <c r="I113" s="213"/>
      <c r="J113" s="213"/>
      <c r="K113" s="213"/>
      <c r="L113" s="64"/>
      <c r="M113" s="64"/>
      <c r="N113" s="64"/>
      <c r="O113" s="64"/>
      <c r="P113" s="7"/>
      <c r="Q113" s="183">
        <f>SUM(Q96:T112)</f>
        <v>0.11</v>
      </c>
      <c r="R113" s="184"/>
      <c r="S113" s="184"/>
      <c r="T113" s="184"/>
      <c r="U113" s="186">
        <f>SUM(U96:X112)</f>
        <v>0.11</v>
      </c>
      <c r="V113" s="186"/>
      <c r="W113" s="186"/>
      <c r="X113" s="186"/>
      <c r="Y113" s="186">
        <f>SUM(Y96:AB112)</f>
        <v>0.11</v>
      </c>
      <c r="Z113" s="186"/>
      <c r="AA113" s="186"/>
      <c r="AB113" s="186"/>
      <c r="AC113" s="184">
        <f>SUM(AC96:AF112)</f>
        <v>0.11</v>
      </c>
      <c r="AD113" s="184"/>
      <c r="AE113" s="184"/>
      <c r="AF113" s="185"/>
      <c r="AR113" s="11"/>
      <c r="AS113" s="11"/>
      <c r="AT113" s="11"/>
      <c r="AU113" s="11"/>
      <c r="AV113" s="11"/>
      <c r="AW113" s="11"/>
      <c r="AX113" s="11"/>
      <c r="AY113" s="11"/>
      <c r="AZ113" s="12"/>
      <c r="BA113" s="12"/>
      <c r="BB113" s="12"/>
      <c r="BC113" s="12"/>
      <c r="BD113" s="12"/>
      <c r="BE113" s="12"/>
    </row>
    <row r="114" spans="1:57" ht="20.100000000000001" customHeight="1" thickBot="1" x14ac:dyDescent="0.2">
      <c r="A114" s="3"/>
      <c r="B114" s="212" t="s">
        <v>2</v>
      </c>
      <c r="C114" s="213"/>
      <c r="D114" s="213"/>
      <c r="E114" s="213"/>
      <c r="F114" s="213"/>
      <c r="G114" s="213"/>
      <c r="H114" s="213"/>
      <c r="I114" s="213"/>
      <c r="J114" s="213"/>
      <c r="K114" s="213"/>
      <c r="L114" s="64"/>
      <c r="M114" s="64"/>
      <c r="N114" s="64"/>
      <c r="O114" s="64"/>
      <c r="P114" s="7"/>
      <c r="Q114" s="183">
        <f>IF(SUM(Q96:T112)=0,0,ROUND(1/Q113,3))</f>
        <v>9.0909999999999993</v>
      </c>
      <c r="R114" s="184"/>
      <c r="S114" s="184"/>
      <c r="T114" s="184"/>
      <c r="U114" s="312">
        <f>IF(SUM(U96:X112)=0,0,ROUND(1/U113,3))</f>
        <v>9.0909999999999993</v>
      </c>
      <c r="V114" s="312"/>
      <c r="W114" s="312"/>
      <c r="X114" s="312"/>
      <c r="Y114" s="312">
        <f>IF(SUM(Y96:AB112)=0,0,ROUND(1/Y113,3))</f>
        <v>9.0909999999999993</v>
      </c>
      <c r="Z114" s="312"/>
      <c r="AA114" s="312"/>
      <c r="AB114" s="312"/>
      <c r="AC114" s="313">
        <f>IF(SUM(AC96:AF112)=0,0,ROUND(1/AC113,3))</f>
        <v>9.0909999999999993</v>
      </c>
      <c r="AD114" s="313"/>
      <c r="AE114" s="313"/>
      <c r="AF114" s="314"/>
      <c r="AR114" s="3"/>
      <c r="AS114" s="3"/>
      <c r="AT114" s="3"/>
      <c r="AU114" s="3"/>
      <c r="AV114" s="3"/>
      <c r="AW114" s="3"/>
      <c r="AX114" s="3"/>
      <c r="AY114" s="3"/>
      <c r="AZ114" s="3"/>
      <c r="BA114" s="3"/>
      <c r="BB114" s="3"/>
      <c r="BC114" s="3"/>
      <c r="BD114" s="3"/>
      <c r="BE114" s="3"/>
    </row>
    <row r="115" spans="1:57" ht="20.100000000000001" customHeight="1" thickBot="1" x14ac:dyDescent="0.2">
      <c r="A115" s="3"/>
      <c r="B115" s="222" t="s">
        <v>1</v>
      </c>
      <c r="C115" s="223"/>
      <c r="D115" s="223"/>
      <c r="E115" s="223"/>
      <c r="F115" s="223"/>
      <c r="G115" s="223"/>
      <c r="H115" s="223"/>
      <c r="I115" s="223"/>
      <c r="J115" s="223"/>
      <c r="K115" s="223"/>
      <c r="L115" s="65"/>
      <c r="M115" s="65"/>
      <c r="N115" s="65"/>
      <c r="O115" s="65"/>
      <c r="P115" s="8"/>
      <c r="Q115" s="209">
        <f>IF(SUM(Q97:AF111)=0,0,ROUND(Q94*Q114+U94*U114+Y94*Y114+AC94*AC114,3))</f>
        <v>0</v>
      </c>
      <c r="R115" s="210"/>
      <c r="S115" s="210"/>
      <c r="T115" s="210"/>
      <c r="U115" s="73"/>
      <c r="V115" s="74"/>
      <c r="W115" s="74"/>
      <c r="X115" s="74"/>
      <c r="Y115" s="74"/>
      <c r="Z115" s="74"/>
      <c r="AA115" s="74"/>
      <c r="AB115" s="74"/>
      <c r="AC115" s="74"/>
      <c r="AD115" s="74"/>
      <c r="AE115" s="74"/>
      <c r="AF115" s="74"/>
    </row>
    <row r="116" spans="1:57" ht="20.100000000000001" customHeight="1" x14ac:dyDescent="0.15"/>
    <row r="117" spans="1:57" ht="20.100000000000001" customHeight="1" thickBo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row>
    <row r="118" spans="1:57" ht="20.100000000000001" customHeight="1" x14ac:dyDescent="0.15">
      <c r="A118" s="3"/>
      <c r="B118" s="56"/>
      <c r="C118" s="21"/>
      <c r="D118" s="57"/>
      <c r="E118" s="57"/>
      <c r="F118" s="57"/>
      <c r="G118" s="57"/>
      <c r="H118" s="57"/>
      <c r="I118" s="57"/>
      <c r="J118" s="57"/>
      <c r="K118" s="57"/>
      <c r="L118" s="57"/>
      <c r="M118" s="57"/>
      <c r="N118" s="62" t="s">
        <v>290</v>
      </c>
      <c r="O118" s="62"/>
      <c r="P118" s="62"/>
      <c r="Q118" s="62"/>
      <c r="R118" s="62"/>
      <c r="S118" s="62"/>
      <c r="T118" s="62"/>
      <c r="U118" s="62"/>
      <c r="V118" s="62"/>
      <c r="W118" s="62"/>
      <c r="X118" s="62"/>
      <c r="Y118" s="66"/>
      <c r="Z118" s="66"/>
      <c r="AA118" s="66"/>
      <c r="AB118" s="66"/>
      <c r="AC118" s="69"/>
      <c r="AD118" s="69"/>
      <c r="AE118" s="69"/>
      <c r="AF118" s="69"/>
      <c r="AG118" s="69"/>
      <c r="AH118" s="69"/>
      <c r="AI118" s="69"/>
      <c r="AJ118" s="69"/>
      <c r="AK118" s="69"/>
      <c r="AL118" s="69"/>
      <c r="AM118" s="69"/>
      <c r="AN118" s="70"/>
    </row>
    <row r="119" spans="1:57" ht="20.100000000000001" customHeight="1" x14ac:dyDescent="0.15">
      <c r="A119" s="3"/>
      <c r="B119" s="58"/>
      <c r="C119" s="297" t="s">
        <v>291</v>
      </c>
      <c r="D119" s="293" t="s">
        <v>292</v>
      </c>
      <c r="E119" s="293"/>
      <c r="F119" s="293"/>
      <c r="G119" s="293"/>
      <c r="H119" s="293"/>
      <c r="I119" s="293"/>
      <c r="J119" s="293"/>
      <c r="K119" s="293"/>
      <c r="L119" s="297" t="s">
        <v>293</v>
      </c>
      <c r="M119" s="59"/>
      <c r="N119" s="299" t="s">
        <v>8</v>
      </c>
      <c r="O119" s="300"/>
      <c r="P119" s="301"/>
      <c r="Q119" s="319" t="s">
        <v>294</v>
      </c>
      <c r="R119" s="319"/>
      <c r="S119" s="319"/>
      <c r="T119" s="319"/>
      <c r="U119" s="289" t="s">
        <v>295</v>
      </c>
      <c r="V119" s="289"/>
      <c r="W119" s="289"/>
      <c r="X119" s="289"/>
      <c r="Y119" s="289" t="s">
        <v>253</v>
      </c>
      <c r="Z119" s="289"/>
      <c r="AA119" s="289"/>
      <c r="AB119" s="289"/>
      <c r="AC119" s="319" t="s">
        <v>296</v>
      </c>
      <c r="AD119" s="319"/>
      <c r="AE119" s="319"/>
      <c r="AF119" s="319"/>
      <c r="AG119" s="289" t="s">
        <v>297</v>
      </c>
      <c r="AH119" s="289"/>
      <c r="AI119" s="289"/>
      <c r="AJ119" s="289"/>
      <c r="AK119" s="289" t="s">
        <v>298</v>
      </c>
      <c r="AL119" s="289"/>
      <c r="AM119" s="289"/>
      <c r="AN119" s="320"/>
      <c r="AP119" s="68"/>
      <c r="AQ119" s="68"/>
    </row>
    <row r="120" spans="1:57" ht="20.100000000000001" customHeight="1" x14ac:dyDescent="0.15">
      <c r="A120" s="3"/>
      <c r="B120" s="58"/>
      <c r="C120" s="298"/>
      <c r="D120" s="293" t="s">
        <v>274</v>
      </c>
      <c r="E120" s="293"/>
      <c r="F120" s="293"/>
      <c r="G120" s="293"/>
      <c r="H120" s="293"/>
      <c r="I120" s="293"/>
      <c r="J120" s="293"/>
      <c r="K120" s="293"/>
      <c r="L120" s="298"/>
      <c r="M120" s="59"/>
      <c r="N120" s="302"/>
      <c r="O120" s="275"/>
      <c r="P120" s="276"/>
      <c r="Q120" s="259" t="s">
        <v>251</v>
      </c>
      <c r="R120" s="259"/>
      <c r="S120" s="259"/>
      <c r="T120" s="259"/>
      <c r="U120" s="228" t="s">
        <v>252</v>
      </c>
      <c r="V120" s="229"/>
      <c r="W120" s="229"/>
      <c r="X120" s="229"/>
      <c r="Y120" s="229"/>
      <c r="Z120" s="229"/>
      <c r="AA120" s="229"/>
      <c r="AB120" s="229"/>
      <c r="AC120" s="229"/>
      <c r="AD120" s="229"/>
      <c r="AE120" s="229"/>
      <c r="AF120" s="230"/>
      <c r="AG120" s="259" t="s">
        <v>13</v>
      </c>
      <c r="AH120" s="259"/>
      <c r="AI120" s="259"/>
      <c r="AJ120" s="259"/>
      <c r="AK120" s="259"/>
      <c r="AL120" s="259"/>
      <c r="AM120" s="259"/>
      <c r="AN120" s="260"/>
      <c r="AP120" s="68"/>
      <c r="AQ120" s="68"/>
    </row>
    <row r="121" spans="1:57" ht="30" customHeight="1" x14ac:dyDescent="0.15">
      <c r="A121" s="3"/>
      <c r="B121" s="58"/>
      <c r="C121" s="298"/>
      <c r="D121" s="304" t="s">
        <v>275</v>
      </c>
      <c r="E121" s="304"/>
      <c r="F121" s="304"/>
      <c r="G121" s="304"/>
      <c r="H121" s="304"/>
      <c r="I121" s="304"/>
      <c r="J121" s="304"/>
      <c r="K121" s="304"/>
      <c r="L121" s="298"/>
      <c r="M121" s="59"/>
      <c r="N121" s="178"/>
      <c r="O121" s="177"/>
      <c r="P121" s="227"/>
      <c r="Q121" s="308" t="s">
        <v>276</v>
      </c>
      <c r="R121" s="141"/>
      <c r="S121" s="141"/>
      <c r="T121" s="141"/>
      <c r="U121" s="305" t="s">
        <v>277</v>
      </c>
      <c r="V121" s="306"/>
      <c r="W121" s="306"/>
      <c r="X121" s="307"/>
      <c r="Y121" s="308" t="s">
        <v>278</v>
      </c>
      <c r="Z121" s="141"/>
      <c r="AA121" s="141"/>
      <c r="AB121" s="141"/>
      <c r="AC121" s="308" t="s">
        <v>299</v>
      </c>
      <c r="AD121" s="141"/>
      <c r="AE121" s="141"/>
      <c r="AF121" s="141"/>
      <c r="AG121" s="305" t="s">
        <v>279</v>
      </c>
      <c r="AH121" s="306"/>
      <c r="AI121" s="306"/>
      <c r="AJ121" s="307"/>
      <c r="AK121" s="306" t="s">
        <v>300</v>
      </c>
      <c r="AL121" s="306"/>
      <c r="AM121" s="306"/>
      <c r="AN121" s="315"/>
      <c r="AP121" s="68"/>
      <c r="AQ121" s="68"/>
    </row>
    <row r="122" spans="1:57" ht="20.100000000000001" customHeight="1" x14ac:dyDescent="0.15">
      <c r="A122" s="3"/>
      <c r="B122" s="60"/>
      <c r="C122" s="61"/>
      <c r="D122" s="61"/>
      <c r="E122" s="61"/>
      <c r="F122" s="61"/>
      <c r="G122" s="61"/>
      <c r="H122" s="61"/>
      <c r="I122" s="61"/>
      <c r="J122" s="61"/>
      <c r="K122" s="61"/>
      <c r="L122" s="61"/>
      <c r="M122" s="61"/>
      <c r="N122" s="228" t="s">
        <v>5</v>
      </c>
      <c r="O122" s="229"/>
      <c r="P122" s="230"/>
      <c r="Q122" s="257">
        <v>0.69</v>
      </c>
      <c r="R122" s="257"/>
      <c r="S122" s="257"/>
      <c r="T122" s="257"/>
      <c r="U122" s="257">
        <v>0.08</v>
      </c>
      <c r="V122" s="257"/>
      <c r="W122" s="257"/>
      <c r="X122" s="257"/>
      <c r="Y122" s="257">
        <v>0.14000000000000001</v>
      </c>
      <c r="Z122" s="257"/>
      <c r="AA122" s="257"/>
      <c r="AB122" s="257"/>
      <c r="AC122" s="257">
        <v>0.02</v>
      </c>
      <c r="AD122" s="257"/>
      <c r="AE122" s="257"/>
      <c r="AF122" s="257"/>
      <c r="AG122" s="257">
        <v>0.06</v>
      </c>
      <c r="AH122" s="257"/>
      <c r="AI122" s="257"/>
      <c r="AJ122" s="257"/>
      <c r="AK122" s="257">
        <v>0.01</v>
      </c>
      <c r="AL122" s="257"/>
      <c r="AM122" s="257"/>
      <c r="AN122" s="258"/>
      <c r="AP122" s="68"/>
      <c r="AQ122" s="68"/>
    </row>
    <row r="123" spans="1:57" ht="30" customHeight="1" thickBot="1" x14ac:dyDescent="0.2">
      <c r="A123" s="3"/>
      <c r="B123" s="239" t="s">
        <v>226</v>
      </c>
      <c r="C123" s="240"/>
      <c r="D123" s="240"/>
      <c r="E123" s="240"/>
      <c r="F123" s="240"/>
      <c r="G123" s="241"/>
      <c r="H123" s="188" t="s">
        <v>0</v>
      </c>
      <c r="I123" s="189"/>
      <c r="J123" s="190"/>
      <c r="K123" s="188" t="s">
        <v>48</v>
      </c>
      <c r="L123" s="189"/>
      <c r="M123" s="190"/>
      <c r="N123" s="188" t="s">
        <v>261</v>
      </c>
      <c r="O123" s="189"/>
      <c r="P123" s="190"/>
      <c r="Q123" s="321" t="s">
        <v>288</v>
      </c>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2"/>
    </row>
    <row r="124" spans="1:57" ht="20.100000000000001" customHeight="1" x14ac:dyDescent="0.15">
      <c r="A124" s="3"/>
      <c r="B124" s="310" t="s">
        <v>31</v>
      </c>
      <c r="C124" s="311"/>
      <c r="D124" s="311"/>
      <c r="E124" s="311"/>
      <c r="F124" s="311"/>
      <c r="G124" s="311"/>
      <c r="H124" s="234" t="s">
        <v>301</v>
      </c>
      <c r="I124" s="235"/>
      <c r="J124" s="236"/>
      <c r="K124" s="234" t="s">
        <v>301</v>
      </c>
      <c r="L124" s="235"/>
      <c r="M124" s="236"/>
      <c r="N124" s="234" t="s">
        <v>301</v>
      </c>
      <c r="O124" s="235"/>
      <c r="P124" s="236"/>
      <c r="Q124" s="255">
        <v>0.11</v>
      </c>
      <c r="R124" s="255"/>
      <c r="S124" s="255"/>
      <c r="T124" s="255"/>
      <c r="U124" s="255">
        <v>0.11</v>
      </c>
      <c r="V124" s="255"/>
      <c r="W124" s="255"/>
      <c r="X124" s="255"/>
      <c r="Y124" s="255">
        <v>0.11</v>
      </c>
      <c r="Z124" s="255"/>
      <c r="AA124" s="255"/>
      <c r="AB124" s="255"/>
      <c r="AC124" s="255">
        <v>0.11</v>
      </c>
      <c r="AD124" s="255"/>
      <c r="AE124" s="255"/>
      <c r="AF124" s="255"/>
      <c r="AG124" s="255">
        <v>0.11</v>
      </c>
      <c r="AH124" s="255"/>
      <c r="AI124" s="255"/>
      <c r="AJ124" s="255"/>
      <c r="AK124" s="255">
        <v>0.11</v>
      </c>
      <c r="AL124" s="255"/>
      <c r="AM124" s="255"/>
      <c r="AN124" s="256"/>
    </row>
    <row r="125" spans="1:57" ht="20.100000000000001" customHeight="1" x14ac:dyDescent="0.15">
      <c r="A125" s="3"/>
      <c r="B125" s="217"/>
      <c r="C125" s="218"/>
      <c r="D125" s="218"/>
      <c r="E125" s="218"/>
      <c r="F125" s="218"/>
      <c r="G125" s="218"/>
      <c r="H125" s="191"/>
      <c r="I125" s="192"/>
      <c r="J125" s="193"/>
      <c r="K125" s="194"/>
      <c r="L125" s="195"/>
      <c r="M125" s="196"/>
      <c r="N125" s="294"/>
      <c r="O125" s="295"/>
      <c r="P125" s="296"/>
      <c r="Q125" s="242" t="str">
        <f>IF(AP125=0,"",CHOOSE(AP125,K125/1000/H125,"","","","","",K125/1000/H125,"熱橋"))</f>
        <v/>
      </c>
      <c r="R125" s="242"/>
      <c r="S125" s="242"/>
      <c r="T125" s="242"/>
      <c r="U125" s="242" t="str">
        <f>IF(AP125=0,"",CHOOSE(AP125,"",K125/1000/H125,"","","","",K125/1000/H125,"を"))</f>
        <v/>
      </c>
      <c r="V125" s="242"/>
      <c r="W125" s="242"/>
      <c r="X125" s="242"/>
      <c r="Y125" s="242" t="str">
        <f>IF(AP125=0,"",CHOOSE(AP125,"","",K125/1000/H125,"","","",K125/1000/H125,"選択"))</f>
        <v/>
      </c>
      <c r="Z125" s="242"/>
      <c r="AA125" s="242"/>
      <c r="AB125" s="242"/>
      <c r="AC125" s="242" t="str">
        <f>IF(AP125=0,"",CHOOSE(AP125,"","","",K125/1000/H125,"","",K125/1000/H125,"して"))</f>
        <v/>
      </c>
      <c r="AD125" s="242"/>
      <c r="AE125" s="242"/>
      <c r="AF125" s="242"/>
      <c r="AG125" s="242" t="str">
        <f>IF(AP125=0,"",CHOOSE(AP125,"","","","",K125/1000/H125,"",K125/1000/H125,"下さい"))</f>
        <v/>
      </c>
      <c r="AH125" s="242"/>
      <c r="AI125" s="242"/>
      <c r="AJ125" s="242"/>
      <c r="AK125" s="242" t="str">
        <f>IF(AP125=0,"",CHOOSE(AP125,"","","","","",K125/1000/H125,K125/1000/H125,"。"))</f>
        <v/>
      </c>
      <c r="AL125" s="242"/>
      <c r="AM125" s="242"/>
      <c r="AN125" s="243"/>
      <c r="AP125" s="68">
        <f t="shared" ref="AP125:AP139" si="39">IF(AND(SUM(H125:M125)&gt;0,ISBLANK(N125)),8,SUMIF(AP$6:AP$12,LEFT(N125,1),AQ$6:AQ$12))</f>
        <v>0</v>
      </c>
    </row>
    <row r="126" spans="1:57" ht="20.100000000000001" customHeight="1" x14ac:dyDescent="0.15">
      <c r="A126" s="3"/>
      <c r="B126" s="217"/>
      <c r="C126" s="218"/>
      <c r="D126" s="218"/>
      <c r="E126" s="218"/>
      <c r="F126" s="218"/>
      <c r="G126" s="218"/>
      <c r="H126" s="191"/>
      <c r="I126" s="192"/>
      <c r="J126" s="193"/>
      <c r="K126" s="194"/>
      <c r="L126" s="195"/>
      <c r="M126" s="196"/>
      <c r="N126" s="294"/>
      <c r="O126" s="295"/>
      <c r="P126" s="296"/>
      <c r="Q126" s="242" t="str">
        <f t="shared" ref="Q126:Q139" si="40">IF(AP126=0,"",CHOOSE(AP126,K126/1000/H126,"","","","","",K126/1000/H126,"熱橋"))</f>
        <v/>
      </c>
      <c r="R126" s="242"/>
      <c r="S126" s="242"/>
      <c r="T126" s="242"/>
      <c r="U126" s="242" t="str">
        <f t="shared" ref="U126:U139" si="41">IF(AP126=0,"",CHOOSE(AP126,"",K126/1000/H126,"","","","",K126/1000/H126,"を"))</f>
        <v/>
      </c>
      <c r="V126" s="242"/>
      <c r="W126" s="242"/>
      <c r="X126" s="242"/>
      <c r="Y126" s="242" t="str">
        <f t="shared" ref="Y126:Y139" si="42">IF(AP126=0,"",CHOOSE(AP126,"","",K126/1000/H126,"","","",K126/1000/H126,"選択"))</f>
        <v/>
      </c>
      <c r="Z126" s="242"/>
      <c r="AA126" s="242"/>
      <c r="AB126" s="242"/>
      <c r="AC126" s="242" t="str">
        <f t="shared" ref="AC126:AC139" si="43">IF(AP126=0,"",CHOOSE(AP126,"","","",K126/1000/H126,"","",K126/1000/H126,"して"))</f>
        <v/>
      </c>
      <c r="AD126" s="242"/>
      <c r="AE126" s="242"/>
      <c r="AF126" s="242"/>
      <c r="AG126" s="242" t="str">
        <f t="shared" ref="AG126:AG139" si="44">IF(AP126=0,"",CHOOSE(AP126,"","","","",K126/1000/H126,"",K126/1000/H126,"下さい"))</f>
        <v/>
      </c>
      <c r="AH126" s="242"/>
      <c r="AI126" s="242"/>
      <c r="AJ126" s="242"/>
      <c r="AK126" s="242" t="str">
        <f t="shared" ref="AK126:AK139" si="45">IF(AP126=0,"",CHOOSE(AP126,"","","","","",K126/1000/H126,K126/1000/H126,"。"))</f>
        <v/>
      </c>
      <c r="AL126" s="242"/>
      <c r="AM126" s="242"/>
      <c r="AN126" s="243"/>
      <c r="AP126" s="68">
        <f t="shared" si="39"/>
        <v>0</v>
      </c>
    </row>
    <row r="127" spans="1:57" ht="20.100000000000001" customHeight="1" x14ac:dyDescent="0.15">
      <c r="A127" s="3"/>
      <c r="B127" s="217"/>
      <c r="C127" s="218"/>
      <c r="D127" s="218"/>
      <c r="E127" s="218"/>
      <c r="F127" s="218"/>
      <c r="G127" s="218"/>
      <c r="H127" s="191"/>
      <c r="I127" s="192"/>
      <c r="J127" s="193"/>
      <c r="K127" s="194"/>
      <c r="L127" s="195"/>
      <c r="M127" s="196"/>
      <c r="N127" s="294"/>
      <c r="O127" s="295"/>
      <c r="P127" s="296"/>
      <c r="Q127" s="242" t="str">
        <f t="shared" si="40"/>
        <v/>
      </c>
      <c r="R127" s="242"/>
      <c r="S127" s="242"/>
      <c r="T127" s="242"/>
      <c r="U127" s="242" t="str">
        <f t="shared" si="41"/>
        <v/>
      </c>
      <c r="V127" s="242"/>
      <c r="W127" s="242"/>
      <c r="X127" s="242"/>
      <c r="Y127" s="242" t="str">
        <f t="shared" si="42"/>
        <v/>
      </c>
      <c r="Z127" s="242"/>
      <c r="AA127" s="242"/>
      <c r="AB127" s="242"/>
      <c r="AC127" s="242" t="str">
        <f t="shared" si="43"/>
        <v/>
      </c>
      <c r="AD127" s="242"/>
      <c r="AE127" s="242"/>
      <c r="AF127" s="242"/>
      <c r="AG127" s="242" t="str">
        <f t="shared" si="44"/>
        <v/>
      </c>
      <c r="AH127" s="242"/>
      <c r="AI127" s="242"/>
      <c r="AJ127" s="242"/>
      <c r="AK127" s="242" t="str">
        <f t="shared" si="45"/>
        <v/>
      </c>
      <c r="AL127" s="242"/>
      <c r="AM127" s="242"/>
      <c r="AN127" s="243"/>
      <c r="AP127" s="68">
        <f t="shared" si="39"/>
        <v>0</v>
      </c>
    </row>
    <row r="128" spans="1:57" ht="20.100000000000001" customHeight="1" x14ac:dyDescent="0.15">
      <c r="A128" s="3"/>
      <c r="B128" s="217"/>
      <c r="C128" s="218"/>
      <c r="D128" s="218"/>
      <c r="E128" s="218"/>
      <c r="F128" s="218"/>
      <c r="G128" s="218"/>
      <c r="H128" s="191"/>
      <c r="I128" s="192"/>
      <c r="J128" s="193"/>
      <c r="K128" s="194"/>
      <c r="L128" s="195"/>
      <c r="M128" s="196"/>
      <c r="N128" s="294"/>
      <c r="O128" s="295"/>
      <c r="P128" s="296"/>
      <c r="Q128" s="242" t="str">
        <f t="shared" si="40"/>
        <v/>
      </c>
      <c r="R128" s="242"/>
      <c r="S128" s="242"/>
      <c r="T128" s="242"/>
      <c r="U128" s="242" t="str">
        <f t="shared" si="41"/>
        <v/>
      </c>
      <c r="V128" s="242"/>
      <c r="W128" s="242"/>
      <c r="X128" s="242"/>
      <c r="Y128" s="242" t="str">
        <f t="shared" si="42"/>
        <v/>
      </c>
      <c r="Z128" s="242"/>
      <c r="AA128" s="242"/>
      <c r="AB128" s="242"/>
      <c r="AC128" s="242" t="str">
        <f t="shared" si="43"/>
        <v/>
      </c>
      <c r="AD128" s="242"/>
      <c r="AE128" s="242"/>
      <c r="AF128" s="242"/>
      <c r="AG128" s="242" t="str">
        <f t="shared" si="44"/>
        <v/>
      </c>
      <c r="AH128" s="242"/>
      <c r="AI128" s="242"/>
      <c r="AJ128" s="242"/>
      <c r="AK128" s="242" t="str">
        <f t="shared" si="45"/>
        <v/>
      </c>
      <c r="AL128" s="242"/>
      <c r="AM128" s="242"/>
      <c r="AN128" s="243"/>
      <c r="AP128" s="68">
        <f t="shared" si="39"/>
        <v>0</v>
      </c>
    </row>
    <row r="129" spans="1:57" ht="20.100000000000001" customHeight="1" x14ac:dyDescent="0.15">
      <c r="A129" s="3"/>
      <c r="B129" s="217"/>
      <c r="C129" s="218"/>
      <c r="D129" s="218"/>
      <c r="E129" s="218"/>
      <c r="F129" s="218"/>
      <c r="G129" s="218"/>
      <c r="H129" s="191"/>
      <c r="I129" s="192"/>
      <c r="J129" s="193"/>
      <c r="K129" s="194"/>
      <c r="L129" s="195"/>
      <c r="M129" s="196"/>
      <c r="N129" s="294"/>
      <c r="O129" s="295"/>
      <c r="P129" s="296"/>
      <c r="Q129" s="242" t="str">
        <f t="shared" ref="Q129:Q135" si="46">IF(AP129=0,"",CHOOSE(AP129,K129/1000/H129,"","","","","",K129/1000/H129,"熱橋"))</f>
        <v/>
      </c>
      <c r="R129" s="242"/>
      <c r="S129" s="242"/>
      <c r="T129" s="242"/>
      <c r="U129" s="242" t="str">
        <f t="shared" ref="U129:U135" si="47">IF(AP129=0,"",CHOOSE(AP129,"",K129/1000/H129,"","","","",K129/1000/H129,"を"))</f>
        <v/>
      </c>
      <c r="V129" s="242"/>
      <c r="W129" s="242"/>
      <c r="X129" s="242"/>
      <c r="Y129" s="242" t="str">
        <f t="shared" ref="Y129:Y135" si="48">IF(AP129=0,"",CHOOSE(AP129,"","",K129/1000/H129,"","","",K129/1000/H129,"選択"))</f>
        <v/>
      </c>
      <c r="Z129" s="242"/>
      <c r="AA129" s="242"/>
      <c r="AB129" s="242"/>
      <c r="AC129" s="242" t="str">
        <f t="shared" ref="AC129:AC135" si="49">IF(AP129=0,"",CHOOSE(AP129,"","","",K129/1000/H129,"","",K129/1000/H129,"して"))</f>
        <v/>
      </c>
      <c r="AD129" s="242"/>
      <c r="AE129" s="242"/>
      <c r="AF129" s="242"/>
      <c r="AG129" s="242" t="str">
        <f t="shared" ref="AG129:AG135" si="50">IF(AP129=0,"",CHOOSE(AP129,"","","","",K129/1000/H129,"",K129/1000/H129,"下さい"))</f>
        <v/>
      </c>
      <c r="AH129" s="242"/>
      <c r="AI129" s="242"/>
      <c r="AJ129" s="242"/>
      <c r="AK129" s="242" t="str">
        <f t="shared" ref="AK129:AK135" si="51">IF(AP129=0,"",CHOOSE(AP129,"","","","","",K129/1000/H129,K129/1000/H129,"。"))</f>
        <v/>
      </c>
      <c r="AL129" s="242"/>
      <c r="AM129" s="242"/>
      <c r="AN129" s="243"/>
      <c r="AP129" s="68">
        <f t="shared" ref="AP129:AP135" si="52">IF(AND(SUM(H129:M129)&gt;0,ISBLANK(N129)),8,SUMIF(AP$6:AP$12,LEFT(N129,1),AQ$6:AQ$12))</f>
        <v>0</v>
      </c>
    </row>
    <row r="130" spans="1:57" ht="20.100000000000001" customHeight="1" x14ac:dyDescent="0.15">
      <c r="A130" s="3"/>
      <c r="B130" s="217"/>
      <c r="C130" s="218"/>
      <c r="D130" s="218"/>
      <c r="E130" s="218"/>
      <c r="F130" s="218"/>
      <c r="G130" s="218"/>
      <c r="H130" s="191"/>
      <c r="I130" s="192"/>
      <c r="J130" s="193"/>
      <c r="K130" s="194"/>
      <c r="L130" s="195"/>
      <c r="M130" s="196"/>
      <c r="N130" s="294"/>
      <c r="O130" s="295"/>
      <c r="P130" s="296"/>
      <c r="Q130" s="242" t="str">
        <f t="shared" si="46"/>
        <v/>
      </c>
      <c r="R130" s="242"/>
      <c r="S130" s="242"/>
      <c r="T130" s="242"/>
      <c r="U130" s="242" t="str">
        <f t="shared" si="47"/>
        <v/>
      </c>
      <c r="V130" s="242"/>
      <c r="W130" s="242"/>
      <c r="X130" s="242"/>
      <c r="Y130" s="242" t="str">
        <f t="shared" si="48"/>
        <v/>
      </c>
      <c r="Z130" s="242"/>
      <c r="AA130" s="242"/>
      <c r="AB130" s="242"/>
      <c r="AC130" s="242" t="str">
        <f t="shared" si="49"/>
        <v/>
      </c>
      <c r="AD130" s="242"/>
      <c r="AE130" s="242"/>
      <c r="AF130" s="242"/>
      <c r="AG130" s="242" t="str">
        <f t="shared" si="50"/>
        <v/>
      </c>
      <c r="AH130" s="242"/>
      <c r="AI130" s="242"/>
      <c r="AJ130" s="242"/>
      <c r="AK130" s="242" t="str">
        <f t="shared" si="51"/>
        <v/>
      </c>
      <c r="AL130" s="242"/>
      <c r="AM130" s="242"/>
      <c r="AN130" s="243"/>
      <c r="AP130" s="68">
        <f t="shared" si="52"/>
        <v>0</v>
      </c>
    </row>
    <row r="131" spans="1:57" ht="20.100000000000001" customHeight="1" x14ac:dyDescent="0.15">
      <c r="A131" s="3"/>
      <c r="B131" s="217"/>
      <c r="C131" s="218"/>
      <c r="D131" s="218"/>
      <c r="E131" s="218"/>
      <c r="F131" s="218"/>
      <c r="G131" s="218"/>
      <c r="H131" s="191"/>
      <c r="I131" s="192"/>
      <c r="J131" s="193"/>
      <c r="K131" s="194"/>
      <c r="L131" s="195"/>
      <c r="M131" s="196"/>
      <c r="N131" s="294"/>
      <c r="O131" s="295"/>
      <c r="P131" s="296"/>
      <c r="Q131" s="242" t="str">
        <f t="shared" si="46"/>
        <v/>
      </c>
      <c r="R131" s="242"/>
      <c r="S131" s="242"/>
      <c r="T131" s="242"/>
      <c r="U131" s="242" t="str">
        <f t="shared" si="47"/>
        <v/>
      </c>
      <c r="V131" s="242"/>
      <c r="W131" s="242"/>
      <c r="X131" s="242"/>
      <c r="Y131" s="242" t="str">
        <f t="shared" si="48"/>
        <v/>
      </c>
      <c r="Z131" s="242"/>
      <c r="AA131" s="242"/>
      <c r="AB131" s="242"/>
      <c r="AC131" s="242" t="str">
        <f t="shared" si="49"/>
        <v/>
      </c>
      <c r="AD131" s="242"/>
      <c r="AE131" s="242"/>
      <c r="AF131" s="242"/>
      <c r="AG131" s="242" t="str">
        <f t="shared" si="50"/>
        <v/>
      </c>
      <c r="AH131" s="242"/>
      <c r="AI131" s="242"/>
      <c r="AJ131" s="242"/>
      <c r="AK131" s="242" t="str">
        <f t="shared" si="51"/>
        <v/>
      </c>
      <c r="AL131" s="242"/>
      <c r="AM131" s="242"/>
      <c r="AN131" s="243"/>
      <c r="AP131" s="68">
        <f t="shared" si="52"/>
        <v>0</v>
      </c>
    </row>
    <row r="132" spans="1:57" ht="20.100000000000001" customHeight="1" x14ac:dyDescent="0.15">
      <c r="A132" s="3"/>
      <c r="B132" s="217"/>
      <c r="C132" s="218"/>
      <c r="D132" s="218"/>
      <c r="E132" s="218"/>
      <c r="F132" s="218"/>
      <c r="G132" s="218"/>
      <c r="H132" s="191"/>
      <c r="I132" s="192"/>
      <c r="J132" s="193"/>
      <c r="K132" s="194"/>
      <c r="L132" s="195"/>
      <c r="M132" s="196"/>
      <c r="N132" s="294"/>
      <c r="O132" s="295"/>
      <c r="P132" s="296"/>
      <c r="Q132" s="242" t="str">
        <f t="shared" si="46"/>
        <v/>
      </c>
      <c r="R132" s="242"/>
      <c r="S132" s="242"/>
      <c r="T132" s="242"/>
      <c r="U132" s="242" t="str">
        <f t="shared" si="47"/>
        <v/>
      </c>
      <c r="V132" s="242"/>
      <c r="W132" s="242"/>
      <c r="X132" s="242"/>
      <c r="Y132" s="242" t="str">
        <f t="shared" si="48"/>
        <v/>
      </c>
      <c r="Z132" s="242"/>
      <c r="AA132" s="242"/>
      <c r="AB132" s="242"/>
      <c r="AC132" s="242" t="str">
        <f t="shared" si="49"/>
        <v/>
      </c>
      <c r="AD132" s="242"/>
      <c r="AE132" s="242"/>
      <c r="AF132" s="242"/>
      <c r="AG132" s="242" t="str">
        <f t="shared" si="50"/>
        <v/>
      </c>
      <c r="AH132" s="242"/>
      <c r="AI132" s="242"/>
      <c r="AJ132" s="242"/>
      <c r="AK132" s="242" t="str">
        <f t="shared" si="51"/>
        <v/>
      </c>
      <c r="AL132" s="242"/>
      <c r="AM132" s="242"/>
      <c r="AN132" s="243"/>
      <c r="AP132" s="68">
        <f t="shared" si="52"/>
        <v>0</v>
      </c>
    </row>
    <row r="133" spans="1:57" ht="20.100000000000001" customHeight="1" x14ac:dyDescent="0.15">
      <c r="A133" s="3"/>
      <c r="B133" s="217"/>
      <c r="C133" s="218"/>
      <c r="D133" s="218"/>
      <c r="E133" s="218"/>
      <c r="F133" s="218"/>
      <c r="G133" s="218"/>
      <c r="H133" s="191"/>
      <c r="I133" s="192"/>
      <c r="J133" s="193"/>
      <c r="K133" s="194"/>
      <c r="L133" s="195"/>
      <c r="M133" s="196"/>
      <c r="N133" s="294"/>
      <c r="O133" s="295"/>
      <c r="P133" s="296"/>
      <c r="Q133" s="242" t="str">
        <f t="shared" si="46"/>
        <v/>
      </c>
      <c r="R133" s="242"/>
      <c r="S133" s="242"/>
      <c r="T133" s="242"/>
      <c r="U133" s="242" t="str">
        <f t="shared" si="47"/>
        <v/>
      </c>
      <c r="V133" s="242"/>
      <c r="W133" s="242"/>
      <c r="X133" s="242"/>
      <c r="Y133" s="242" t="str">
        <f t="shared" si="48"/>
        <v/>
      </c>
      <c r="Z133" s="242"/>
      <c r="AA133" s="242"/>
      <c r="AB133" s="242"/>
      <c r="AC133" s="242" t="str">
        <f t="shared" si="49"/>
        <v/>
      </c>
      <c r="AD133" s="242"/>
      <c r="AE133" s="242"/>
      <c r="AF133" s="242"/>
      <c r="AG133" s="242" t="str">
        <f t="shared" si="50"/>
        <v/>
      </c>
      <c r="AH133" s="242"/>
      <c r="AI133" s="242"/>
      <c r="AJ133" s="242"/>
      <c r="AK133" s="242" t="str">
        <f t="shared" si="51"/>
        <v/>
      </c>
      <c r="AL133" s="242"/>
      <c r="AM133" s="242"/>
      <c r="AN133" s="243"/>
      <c r="AP133" s="68">
        <f t="shared" si="52"/>
        <v>0</v>
      </c>
    </row>
    <row r="134" spans="1:57" ht="20.100000000000001" customHeight="1" x14ac:dyDescent="0.15">
      <c r="A134" s="3"/>
      <c r="B134" s="217"/>
      <c r="C134" s="218"/>
      <c r="D134" s="218"/>
      <c r="E134" s="218"/>
      <c r="F134" s="218"/>
      <c r="G134" s="218"/>
      <c r="H134" s="191"/>
      <c r="I134" s="192"/>
      <c r="J134" s="193"/>
      <c r="K134" s="194"/>
      <c r="L134" s="195"/>
      <c r="M134" s="196"/>
      <c r="N134" s="294"/>
      <c r="O134" s="295"/>
      <c r="P134" s="296"/>
      <c r="Q134" s="242" t="str">
        <f t="shared" si="46"/>
        <v/>
      </c>
      <c r="R134" s="242"/>
      <c r="S134" s="242"/>
      <c r="T134" s="242"/>
      <c r="U134" s="242" t="str">
        <f t="shared" si="47"/>
        <v/>
      </c>
      <c r="V134" s="242"/>
      <c r="W134" s="242"/>
      <c r="X134" s="242"/>
      <c r="Y134" s="242" t="str">
        <f t="shared" si="48"/>
        <v/>
      </c>
      <c r="Z134" s="242"/>
      <c r="AA134" s="242"/>
      <c r="AB134" s="242"/>
      <c r="AC134" s="242" t="str">
        <f t="shared" si="49"/>
        <v/>
      </c>
      <c r="AD134" s="242"/>
      <c r="AE134" s="242"/>
      <c r="AF134" s="242"/>
      <c r="AG134" s="242" t="str">
        <f t="shared" si="50"/>
        <v/>
      </c>
      <c r="AH134" s="242"/>
      <c r="AI134" s="242"/>
      <c r="AJ134" s="242"/>
      <c r="AK134" s="242" t="str">
        <f t="shared" si="51"/>
        <v/>
      </c>
      <c r="AL134" s="242"/>
      <c r="AM134" s="242"/>
      <c r="AN134" s="243"/>
      <c r="AP134" s="68">
        <f t="shared" si="52"/>
        <v>0</v>
      </c>
    </row>
    <row r="135" spans="1:57" ht="20.100000000000001" customHeight="1" x14ac:dyDescent="0.15">
      <c r="A135" s="3"/>
      <c r="B135" s="217"/>
      <c r="C135" s="218"/>
      <c r="D135" s="218"/>
      <c r="E135" s="218"/>
      <c r="F135" s="218"/>
      <c r="G135" s="218"/>
      <c r="H135" s="191"/>
      <c r="I135" s="192"/>
      <c r="J135" s="193"/>
      <c r="K135" s="194"/>
      <c r="L135" s="195"/>
      <c r="M135" s="196"/>
      <c r="N135" s="294"/>
      <c r="O135" s="295"/>
      <c r="P135" s="296"/>
      <c r="Q135" s="242" t="str">
        <f t="shared" si="46"/>
        <v/>
      </c>
      <c r="R135" s="242"/>
      <c r="S135" s="242"/>
      <c r="T135" s="242"/>
      <c r="U135" s="242" t="str">
        <f t="shared" si="47"/>
        <v/>
      </c>
      <c r="V135" s="242"/>
      <c r="W135" s="242"/>
      <c r="X135" s="242"/>
      <c r="Y135" s="242" t="str">
        <f t="shared" si="48"/>
        <v/>
      </c>
      <c r="Z135" s="242"/>
      <c r="AA135" s="242"/>
      <c r="AB135" s="242"/>
      <c r="AC135" s="242" t="str">
        <f t="shared" si="49"/>
        <v/>
      </c>
      <c r="AD135" s="242"/>
      <c r="AE135" s="242"/>
      <c r="AF135" s="242"/>
      <c r="AG135" s="242" t="str">
        <f t="shared" si="50"/>
        <v/>
      </c>
      <c r="AH135" s="242"/>
      <c r="AI135" s="242"/>
      <c r="AJ135" s="242"/>
      <c r="AK135" s="242" t="str">
        <f t="shared" si="51"/>
        <v/>
      </c>
      <c r="AL135" s="242"/>
      <c r="AM135" s="242"/>
      <c r="AN135" s="243"/>
      <c r="AP135" s="68">
        <f t="shared" si="52"/>
        <v>0</v>
      </c>
    </row>
    <row r="136" spans="1:57" ht="20.100000000000001" customHeight="1" x14ac:dyDescent="0.15">
      <c r="A136" s="3"/>
      <c r="B136" s="217"/>
      <c r="C136" s="218"/>
      <c r="D136" s="218"/>
      <c r="E136" s="218"/>
      <c r="F136" s="218"/>
      <c r="G136" s="218"/>
      <c r="H136" s="191"/>
      <c r="I136" s="192"/>
      <c r="J136" s="193"/>
      <c r="K136" s="194"/>
      <c r="L136" s="195"/>
      <c r="M136" s="196"/>
      <c r="N136" s="294"/>
      <c r="O136" s="295"/>
      <c r="P136" s="296"/>
      <c r="Q136" s="242" t="str">
        <f t="shared" si="40"/>
        <v/>
      </c>
      <c r="R136" s="242"/>
      <c r="S136" s="242"/>
      <c r="T136" s="242"/>
      <c r="U136" s="242" t="str">
        <f t="shared" si="41"/>
        <v/>
      </c>
      <c r="V136" s="242"/>
      <c r="W136" s="242"/>
      <c r="X136" s="242"/>
      <c r="Y136" s="242" t="str">
        <f t="shared" si="42"/>
        <v/>
      </c>
      <c r="Z136" s="242"/>
      <c r="AA136" s="242"/>
      <c r="AB136" s="242"/>
      <c r="AC136" s="242" t="str">
        <f t="shared" si="43"/>
        <v/>
      </c>
      <c r="AD136" s="242"/>
      <c r="AE136" s="242"/>
      <c r="AF136" s="242"/>
      <c r="AG136" s="242" t="str">
        <f t="shared" si="44"/>
        <v/>
      </c>
      <c r="AH136" s="242"/>
      <c r="AI136" s="242"/>
      <c r="AJ136" s="242"/>
      <c r="AK136" s="242" t="str">
        <f t="shared" si="45"/>
        <v/>
      </c>
      <c r="AL136" s="242"/>
      <c r="AM136" s="242"/>
      <c r="AN136" s="243"/>
      <c r="AP136" s="68">
        <f t="shared" si="39"/>
        <v>0</v>
      </c>
    </row>
    <row r="137" spans="1:57" ht="20.100000000000001" customHeight="1" x14ac:dyDescent="0.15">
      <c r="A137" s="3"/>
      <c r="B137" s="217"/>
      <c r="C137" s="218"/>
      <c r="D137" s="218"/>
      <c r="E137" s="218"/>
      <c r="F137" s="218"/>
      <c r="G137" s="218"/>
      <c r="H137" s="191"/>
      <c r="I137" s="192"/>
      <c r="J137" s="193"/>
      <c r="K137" s="194"/>
      <c r="L137" s="195"/>
      <c r="M137" s="196"/>
      <c r="N137" s="294"/>
      <c r="O137" s="295"/>
      <c r="P137" s="296"/>
      <c r="Q137" s="242" t="str">
        <f t="shared" si="40"/>
        <v/>
      </c>
      <c r="R137" s="242"/>
      <c r="S137" s="242"/>
      <c r="T137" s="242"/>
      <c r="U137" s="242" t="str">
        <f t="shared" si="41"/>
        <v/>
      </c>
      <c r="V137" s="242"/>
      <c r="W137" s="242"/>
      <c r="X137" s="242"/>
      <c r="Y137" s="242" t="str">
        <f t="shared" si="42"/>
        <v/>
      </c>
      <c r="Z137" s="242"/>
      <c r="AA137" s="242"/>
      <c r="AB137" s="242"/>
      <c r="AC137" s="242" t="str">
        <f t="shared" si="43"/>
        <v/>
      </c>
      <c r="AD137" s="242"/>
      <c r="AE137" s="242"/>
      <c r="AF137" s="242"/>
      <c r="AG137" s="242" t="str">
        <f t="shared" si="44"/>
        <v/>
      </c>
      <c r="AH137" s="242"/>
      <c r="AI137" s="242"/>
      <c r="AJ137" s="242"/>
      <c r="AK137" s="242" t="str">
        <f t="shared" si="45"/>
        <v/>
      </c>
      <c r="AL137" s="242"/>
      <c r="AM137" s="242"/>
      <c r="AN137" s="243"/>
      <c r="AP137" s="68">
        <f t="shared" si="39"/>
        <v>0</v>
      </c>
    </row>
    <row r="138" spans="1:57" ht="20.100000000000001" customHeight="1" x14ac:dyDescent="0.15">
      <c r="A138" s="3"/>
      <c r="B138" s="217"/>
      <c r="C138" s="218"/>
      <c r="D138" s="218"/>
      <c r="E138" s="218"/>
      <c r="F138" s="218"/>
      <c r="G138" s="218"/>
      <c r="H138" s="191"/>
      <c r="I138" s="192"/>
      <c r="J138" s="193"/>
      <c r="K138" s="194"/>
      <c r="L138" s="195"/>
      <c r="M138" s="196"/>
      <c r="N138" s="294"/>
      <c r="O138" s="295"/>
      <c r="P138" s="296"/>
      <c r="Q138" s="242" t="str">
        <f t="shared" si="40"/>
        <v/>
      </c>
      <c r="R138" s="242"/>
      <c r="S138" s="242"/>
      <c r="T138" s="242"/>
      <c r="U138" s="242" t="str">
        <f t="shared" si="41"/>
        <v/>
      </c>
      <c r="V138" s="242"/>
      <c r="W138" s="242"/>
      <c r="X138" s="242"/>
      <c r="Y138" s="242" t="str">
        <f t="shared" si="42"/>
        <v/>
      </c>
      <c r="Z138" s="242"/>
      <c r="AA138" s="242"/>
      <c r="AB138" s="242"/>
      <c r="AC138" s="242" t="str">
        <f t="shared" si="43"/>
        <v/>
      </c>
      <c r="AD138" s="242"/>
      <c r="AE138" s="242"/>
      <c r="AF138" s="242"/>
      <c r="AG138" s="242" t="str">
        <f t="shared" si="44"/>
        <v/>
      </c>
      <c r="AH138" s="242"/>
      <c r="AI138" s="242"/>
      <c r="AJ138" s="242"/>
      <c r="AK138" s="242" t="str">
        <f t="shared" si="45"/>
        <v/>
      </c>
      <c r="AL138" s="242"/>
      <c r="AM138" s="242"/>
      <c r="AN138" s="243"/>
      <c r="AP138" s="68">
        <f t="shared" si="39"/>
        <v>0</v>
      </c>
    </row>
    <row r="139" spans="1:57" ht="20.100000000000001" customHeight="1" x14ac:dyDescent="0.15">
      <c r="A139" s="3"/>
      <c r="B139" s="217"/>
      <c r="C139" s="218"/>
      <c r="D139" s="218"/>
      <c r="E139" s="218"/>
      <c r="F139" s="218"/>
      <c r="G139" s="218"/>
      <c r="H139" s="191"/>
      <c r="I139" s="192"/>
      <c r="J139" s="193"/>
      <c r="K139" s="194"/>
      <c r="L139" s="195"/>
      <c r="M139" s="196"/>
      <c r="N139" s="294"/>
      <c r="O139" s="295"/>
      <c r="P139" s="296"/>
      <c r="Q139" s="242" t="str">
        <f t="shared" si="40"/>
        <v/>
      </c>
      <c r="R139" s="242"/>
      <c r="S139" s="242"/>
      <c r="T139" s="242"/>
      <c r="U139" s="242" t="str">
        <f t="shared" si="41"/>
        <v/>
      </c>
      <c r="V139" s="242"/>
      <c r="W139" s="242"/>
      <c r="X139" s="242"/>
      <c r="Y139" s="242" t="str">
        <f t="shared" si="42"/>
        <v/>
      </c>
      <c r="Z139" s="242"/>
      <c r="AA139" s="242"/>
      <c r="AB139" s="242"/>
      <c r="AC139" s="242" t="str">
        <f t="shared" si="43"/>
        <v/>
      </c>
      <c r="AD139" s="242"/>
      <c r="AE139" s="242"/>
      <c r="AF139" s="242"/>
      <c r="AG139" s="242" t="str">
        <f t="shared" si="44"/>
        <v/>
      </c>
      <c r="AH139" s="242"/>
      <c r="AI139" s="242"/>
      <c r="AJ139" s="242"/>
      <c r="AK139" s="242" t="str">
        <f t="shared" si="45"/>
        <v/>
      </c>
      <c r="AL139" s="242"/>
      <c r="AM139" s="242"/>
      <c r="AN139" s="243"/>
      <c r="AP139" s="68">
        <f t="shared" si="39"/>
        <v>0</v>
      </c>
    </row>
    <row r="140" spans="1:57" ht="20.100000000000001" customHeight="1" x14ac:dyDescent="0.15">
      <c r="A140" s="3"/>
      <c r="B140" s="214" t="s">
        <v>32</v>
      </c>
      <c r="C140" s="215"/>
      <c r="D140" s="215"/>
      <c r="E140" s="215"/>
      <c r="F140" s="215"/>
      <c r="G140" s="216"/>
      <c r="H140" s="261" t="s">
        <v>36</v>
      </c>
      <c r="I140" s="262"/>
      <c r="J140" s="262"/>
      <c r="K140" s="262"/>
      <c r="L140" s="262"/>
      <c r="M140" s="262"/>
      <c r="N140" s="262"/>
      <c r="O140" s="262"/>
      <c r="P140" s="263"/>
      <c r="Q140" s="250">
        <f>SUMIF(AS13:AS15,H140,AT13:AT15)</f>
        <v>0</v>
      </c>
      <c r="R140" s="250"/>
      <c r="S140" s="250"/>
      <c r="T140" s="250"/>
      <c r="U140" s="250">
        <f>SUMIF(AS13:AS15,H140,AT13:AT15)</f>
        <v>0</v>
      </c>
      <c r="V140" s="250"/>
      <c r="W140" s="250"/>
      <c r="X140" s="250"/>
      <c r="Y140" s="250">
        <f>SUMIF(AS13:AS15,H140,AT13:AT15)</f>
        <v>0</v>
      </c>
      <c r="Z140" s="250"/>
      <c r="AA140" s="250"/>
      <c r="AB140" s="250"/>
      <c r="AC140" s="250">
        <f>SUMIF(AS13:AS15,H140,AT13:AT15)</f>
        <v>0</v>
      </c>
      <c r="AD140" s="250"/>
      <c r="AE140" s="250"/>
      <c r="AF140" s="250"/>
      <c r="AG140" s="250">
        <f>SUMIF(AS13:AS15,H140,AT13:AT15)</f>
        <v>0</v>
      </c>
      <c r="AH140" s="250"/>
      <c r="AI140" s="250"/>
      <c r="AJ140" s="250"/>
      <c r="AK140" s="250">
        <f>SUMIF(AS13:AS15,H140,AT13:AT15)</f>
        <v>0</v>
      </c>
      <c r="AL140" s="250"/>
      <c r="AM140" s="250"/>
      <c r="AN140" s="254"/>
    </row>
    <row r="141" spans="1:57" ht="20.100000000000001" customHeight="1" x14ac:dyDescent="0.15">
      <c r="A141" s="3"/>
      <c r="B141" s="212" t="s">
        <v>3</v>
      </c>
      <c r="C141" s="213"/>
      <c r="D141" s="213"/>
      <c r="E141" s="213"/>
      <c r="F141" s="213"/>
      <c r="G141" s="213"/>
      <c r="H141" s="213"/>
      <c r="I141" s="213"/>
      <c r="J141" s="213"/>
      <c r="K141" s="213"/>
      <c r="L141" s="64"/>
      <c r="M141" s="64"/>
      <c r="N141" s="64"/>
      <c r="O141" s="64"/>
      <c r="P141" s="7"/>
      <c r="Q141" s="186">
        <f>SUM(Q124:T140)</f>
        <v>0.11</v>
      </c>
      <c r="R141" s="186"/>
      <c r="S141" s="186"/>
      <c r="T141" s="186"/>
      <c r="U141" s="186">
        <f>SUM(U124:X140)</f>
        <v>0.11</v>
      </c>
      <c r="V141" s="186"/>
      <c r="W141" s="186"/>
      <c r="X141" s="186"/>
      <c r="Y141" s="186">
        <f>SUM(Y124:AB140)</f>
        <v>0.11</v>
      </c>
      <c r="Z141" s="186"/>
      <c r="AA141" s="186"/>
      <c r="AB141" s="186"/>
      <c r="AC141" s="186">
        <f>SUM(AC124:AF140)</f>
        <v>0.11</v>
      </c>
      <c r="AD141" s="186"/>
      <c r="AE141" s="186"/>
      <c r="AF141" s="186"/>
      <c r="AG141" s="186">
        <f>SUM(AG124:AJ140)</f>
        <v>0.11</v>
      </c>
      <c r="AH141" s="186"/>
      <c r="AI141" s="186"/>
      <c r="AJ141" s="186"/>
      <c r="AK141" s="186">
        <f>SUM(AK124:AN140)</f>
        <v>0.11</v>
      </c>
      <c r="AL141" s="186"/>
      <c r="AM141" s="186"/>
      <c r="AN141" s="187"/>
      <c r="AR141" s="11"/>
      <c r="AS141" s="11"/>
      <c r="AT141" s="11"/>
      <c r="AU141" s="11"/>
      <c r="AV141" s="11"/>
      <c r="AW141" s="11"/>
      <c r="AX141" s="11"/>
      <c r="AY141" s="11"/>
      <c r="AZ141" s="12"/>
      <c r="BA141" s="12"/>
      <c r="BB141" s="12"/>
      <c r="BC141" s="12"/>
      <c r="BD141" s="12"/>
      <c r="BE141" s="12"/>
    </row>
    <row r="142" spans="1:57" ht="20.100000000000001" customHeight="1" thickBot="1" x14ac:dyDescent="0.2">
      <c r="A142" s="3"/>
      <c r="B142" s="212" t="s">
        <v>2</v>
      </c>
      <c r="C142" s="213"/>
      <c r="D142" s="213"/>
      <c r="E142" s="213"/>
      <c r="F142" s="213"/>
      <c r="G142" s="213"/>
      <c r="H142" s="213"/>
      <c r="I142" s="213"/>
      <c r="J142" s="213"/>
      <c r="K142" s="213"/>
      <c r="L142" s="64"/>
      <c r="M142" s="64"/>
      <c r="N142" s="64"/>
      <c r="O142" s="64"/>
      <c r="P142" s="7"/>
      <c r="Q142" s="186">
        <f>IF(SUM(Q124:T140)=0,0,ROUND(1/Q141,3))</f>
        <v>9.0909999999999993</v>
      </c>
      <c r="R142" s="186"/>
      <c r="S142" s="186"/>
      <c r="T142" s="186"/>
      <c r="U142" s="312">
        <f>IF(SUM(U124:X140)=0,0,ROUND(1/U141,3))</f>
        <v>9.0909999999999993</v>
      </c>
      <c r="V142" s="312"/>
      <c r="W142" s="312"/>
      <c r="X142" s="312"/>
      <c r="Y142" s="312">
        <f>IF(SUM(Y124:AB140)=0,0,ROUND(1/Y141,3))</f>
        <v>9.0909999999999993</v>
      </c>
      <c r="Z142" s="312"/>
      <c r="AA142" s="312"/>
      <c r="AB142" s="312"/>
      <c r="AC142" s="312">
        <f>IF(SUM(AC124:AF140)=0,0,ROUND(1/AC141,3))</f>
        <v>9.0909999999999993</v>
      </c>
      <c r="AD142" s="312"/>
      <c r="AE142" s="312"/>
      <c r="AF142" s="312"/>
      <c r="AG142" s="312">
        <f>IF(SUM(AG124:AJ140)=0,0,ROUND(1/AG141,3))</f>
        <v>9.0909999999999993</v>
      </c>
      <c r="AH142" s="312"/>
      <c r="AI142" s="312"/>
      <c r="AJ142" s="312"/>
      <c r="AK142" s="312">
        <f>IF(SUM(AK124:AN140)=0,0,ROUND(1/AK141,3))</f>
        <v>9.0909999999999993</v>
      </c>
      <c r="AL142" s="312"/>
      <c r="AM142" s="312"/>
      <c r="AN142" s="327"/>
      <c r="AR142" s="3"/>
      <c r="AS142" s="3"/>
      <c r="AT142" s="3"/>
      <c r="AU142" s="3"/>
      <c r="AV142" s="3"/>
      <c r="AW142" s="3"/>
      <c r="AX142" s="3"/>
      <c r="AY142" s="3"/>
      <c r="AZ142" s="3"/>
      <c r="BA142" s="3"/>
      <c r="BB142" s="3"/>
      <c r="BC142" s="3"/>
      <c r="BD142" s="3"/>
      <c r="BE142" s="3"/>
    </row>
    <row r="143" spans="1:57" ht="20.100000000000001" customHeight="1" thickBot="1" x14ac:dyDescent="0.2">
      <c r="A143" s="3"/>
      <c r="B143" s="222" t="s">
        <v>1</v>
      </c>
      <c r="C143" s="223"/>
      <c r="D143" s="223"/>
      <c r="E143" s="223"/>
      <c r="F143" s="223"/>
      <c r="G143" s="223"/>
      <c r="H143" s="223"/>
      <c r="I143" s="223"/>
      <c r="J143" s="223"/>
      <c r="K143" s="223"/>
      <c r="L143" s="65"/>
      <c r="M143" s="65"/>
      <c r="N143" s="65"/>
      <c r="O143" s="65"/>
      <c r="P143" s="8"/>
      <c r="Q143" s="209">
        <f>IF(SUM(Q125:AN139)=0,0,ROUND(Q122*Q142+U122*U142+Y122*Y142+AC122*AC142+AG122*AG142+AK122*AK142,3))</f>
        <v>0</v>
      </c>
      <c r="R143" s="210"/>
      <c r="S143" s="210"/>
      <c r="T143" s="210"/>
      <c r="U143" s="73"/>
      <c r="V143" s="74"/>
      <c r="W143" s="74"/>
      <c r="X143" s="74"/>
      <c r="Y143" s="74"/>
      <c r="Z143" s="74"/>
      <c r="AA143" s="74"/>
      <c r="AB143" s="74"/>
      <c r="AC143" s="74"/>
      <c r="AD143" s="74"/>
      <c r="AE143" s="74"/>
      <c r="AF143" s="74"/>
      <c r="AG143" s="74"/>
      <c r="AH143" s="74"/>
      <c r="AI143" s="74"/>
      <c r="AJ143" s="74"/>
      <c r="AK143" s="74"/>
      <c r="AL143" s="74"/>
      <c r="AM143" s="74"/>
      <c r="AN143" s="74"/>
    </row>
    <row r="144" spans="1:57" ht="20.100000000000001" customHeight="1" x14ac:dyDescent="0.15"/>
    <row r="145" spans="1:57" ht="20.100000000000001" customHeight="1" thickBo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row>
    <row r="146" spans="1:57" ht="20.100000000000001" customHeight="1" x14ac:dyDescent="0.15">
      <c r="A146" s="3"/>
      <c r="B146" s="56"/>
      <c r="C146" s="21"/>
      <c r="D146" s="57"/>
      <c r="E146" s="57"/>
      <c r="F146" s="57"/>
      <c r="G146" s="57"/>
      <c r="H146" s="57"/>
      <c r="I146" s="57"/>
      <c r="J146" s="57"/>
      <c r="K146" s="57"/>
      <c r="L146" s="57"/>
      <c r="M146" s="57"/>
      <c r="N146" s="62" t="s">
        <v>302</v>
      </c>
      <c r="O146" s="62"/>
      <c r="P146" s="62"/>
      <c r="Q146" s="62"/>
      <c r="R146" s="62"/>
      <c r="S146" s="62"/>
      <c r="T146" s="62"/>
      <c r="U146" s="62"/>
      <c r="V146" s="62"/>
      <c r="W146" s="62"/>
      <c r="X146" s="62"/>
      <c r="Y146" s="66"/>
      <c r="Z146" s="66"/>
      <c r="AA146" s="66"/>
      <c r="AB146" s="66"/>
      <c r="AC146" s="69"/>
      <c r="AD146" s="69"/>
      <c r="AE146" s="69"/>
      <c r="AF146" s="69"/>
      <c r="AG146" s="69"/>
      <c r="AH146" s="69"/>
      <c r="AI146" s="69"/>
      <c r="AJ146" s="69"/>
      <c r="AK146" s="71"/>
      <c r="AL146" s="72"/>
      <c r="AM146" s="72"/>
      <c r="AN146" s="72"/>
    </row>
    <row r="147" spans="1:57" ht="20.100000000000001" customHeight="1" x14ac:dyDescent="0.15">
      <c r="A147" s="3"/>
      <c r="B147" s="58"/>
      <c r="C147" s="297" t="s">
        <v>241</v>
      </c>
      <c r="D147" s="293" t="s">
        <v>292</v>
      </c>
      <c r="E147" s="293"/>
      <c r="F147" s="293"/>
      <c r="G147" s="293"/>
      <c r="H147" s="293"/>
      <c r="I147" s="293"/>
      <c r="J147" s="293"/>
      <c r="K147" s="293"/>
      <c r="L147" s="297" t="s">
        <v>244</v>
      </c>
      <c r="M147" s="59"/>
      <c r="N147" s="299" t="s">
        <v>8</v>
      </c>
      <c r="O147" s="300"/>
      <c r="P147" s="301"/>
      <c r="Q147" s="319" t="s">
        <v>246</v>
      </c>
      <c r="R147" s="319"/>
      <c r="S147" s="319"/>
      <c r="T147" s="319"/>
      <c r="U147" s="289" t="s">
        <v>247</v>
      </c>
      <c r="V147" s="289"/>
      <c r="W147" s="289"/>
      <c r="X147" s="289"/>
      <c r="Y147" s="289" t="s">
        <v>248</v>
      </c>
      <c r="Z147" s="289"/>
      <c r="AA147" s="289"/>
      <c r="AB147" s="289"/>
      <c r="AC147" s="319" t="s">
        <v>249</v>
      </c>
      <c r="AD147" s="319"/>
      <c r="AE147" s="319"/>
      <c r="AF147" s="319"/>
      <c r="AG147" s="289" t="s">
        <v>303</v>
      </c>
      <c r="AH147" s="289"/>
      <c r="AI147" s="289"/>
      <c r="AJ147" s="323"/>
      <c r="AK147" s="324"/>
      <c r="AL147" s="325"/>
      <c r="AM147" s="325"/>
      <c r="AN147" s="325"/>
      <c r="AP147" s="68"/>
      <c r="AQ147" s="68"/>
    </row>
    <row r="148" spans="1:57" ht="20.100000000000001" customHeight="1" x14ac:dyDescent="0.15">
      <c r="A148" s="3"/>
      <c r="B148" s="58"/>
      <c r="C148" s="298"/>
      <c r="D148" s="293" t="s">
        <v>274</v>
      </c>
      <c r="E148" s="293"/>
      <c r="F148" s="293"/>
      <c r="G148" s="293"/>
      <c r="H148" s="293"/>
      <c r="I148" s="293"/>
      <c r="J148" s="293"/>
      <c r="K148" s="293"/>
      <c r="L148" s="298"/>
      <c r="M148" s="59"/>
      <c r="N148" s="302"/>
      <c r="O148" s="275"/>
      <c r="P148" s="276"/>
      <c r="Q148" s="259" t="s">
        <v>251</v>
      </c>
      <c r="R148" s="259"/>
      <c r="S148" s="259"/>
      <c r="T148" s="259"/>
      <c r="U148" s="228" t="s">
        <v>252</v>
      </c>
      <c r="V148" s="229"/>
      <c r="W148" s="229"/>
      <c r="X148" s="229"/>
      <c r="Y148" s="229"/>
      <c r="Z148" s="229"/>
      <c r="AA148" s="229"/>
      <c r="AB148" s="230"/>
      <c r="AC148" s="228" t="s">
        <v>13</v>
      </c>
      <c r="AD148" s="229"/>
      <c r="AE148" s="229"/>
      <c r="AF148" s="229"/>
      <c r="AG148" s="229"/>
      <c r="AH148" s="229"/>
      <c r="AI148" s="229"/>
      <c r="AJ148" s="282"/>
      <c r="AK148" s="71"/>
      <c r="AL148" s="72"/>
      <c r="AM148" s="72"/>
      <c r="AN148" s="72"/>
      <c r="AP148" s="68"/>
      <c r="AQ148" s="68"/>
    </row>
    <row r="149" spans="1:57" ht="30" customHeight="1" x14ac:dyDescent="0.15">
      <c r="A149" s="3"/>
      <c r="B149" s="58"/>
      <c r="C149" s="298"/>
      <c r="D149" s="304" t="s">
        <v>280</v>
      </c>
      <c r="E149" s="304"/>
      <c r="F149" s="304"/>
      <c r="G149" s="304"/>
      <c r="H149" s="304"/>
      <c r="I149" s="304"/>
      <c r="J149" s="304"/>
      <c r="K149" s="304"/>
      <c r="L149" s="298"/>
      <c r="M149" s="59"/>
      <c r="N149" s="178"/>
      <c r="O149" s="177"/>
      <c r="P149" s="227"/>
      <c r="Q149" s="308" t="s">
        <v>276</v>
      </c>
      <c r="R149" s="141"/>
      <c r="S149" s="141"/>
      <c r="T149" s="141"/>
      <c r="U149" s="305" t="s">
        <v>277</v>
      </c>
      <c r="V149" s="306"/>
      <c r="W149" s="306"/>
      <c r="X149" s="307"/>
      <c r="Y149" s="305" t="s">
        <v>299</v>
      </c>
      <c r="Z149" s="306"/>
      <c r="AA149" s="306"/>
      <c r="AB149" s="307"/>
      <c r="AC149" s="305" t="s">
        <v>279</v>
      </c>
      <c r="AD149" s="306"/>
      <c r="AE149" s="306"/>
      <c r="AF149" s="307"/>
      <c r="AG149" s="306" t="s">
        <v>300</v>
      </c>
      <c r="AH149" s="306"/>
      <c r="AI149" s="306"/>
      <c r="AJ149" s="306"/>
      <c r="AK149" s="71"/>
      <c r="AL149" s="72"/>
      <c r="AM149" s="72"/>
      <c r="AN149" s="72"/>
      <c r="AP149" s="68"/>
      <c r="AQ149" s="68"/>
    </row>
    <row r="150" spans="1:57" ht="20.100000000000001" customHeight="1" x14ac:dyDescent="0.15">
      <c r="A150" s="3"/>
      <c r="B150" s="60"/>
      <c r="C150" s="61"/>
      <c r="D150" s="61"/>
      <c r="E150" s="61"/>
      <c r="F150" s="61"/>
      <c r="G150" s="61"/>
      <c r="H150" s="61"/>
      <c r="I150" s="61"/>
      <c r="J150" s="61"/>
      <c r="K150" s="61"/>
      <c r="L150" s="61"/>
      <c r="M150" s="61"/>
      <c r="N150" s="228" t="s">
        <v>5</v>
      </c>
      <c r="O150" s="229"/>
      <c r="P150" s="230"/>
      <c r="Q150" s="257">
        <v>0.76</v>
      </c>
      <c r="R150" s="257"/>
      <c r="S150" s="257"/>
      <c r="T150" s="257"/>
      <c r="U150" s="257">
        <v>0.01</v>
      </c>
      <c r="V150" s="257"/>
      <c r="W150" s="257"/>
      <c r="X150" s="257"/>
      <c r="Y150" s="224">
        <v>0.02</v>
      </c>
      <c r="Z150" s="225"/>
      <c r="AA150" s="225"/>
      <c r="AB150" s="326"/>
      <c r="AC150" s="224">
        <v>0.2</v>
      </c>
      <c r="AD150" s="225"/>
      <c r="AE150" s="225"/>
      <c r="AF150" s="326"/>
      <c r="AG150" s="257">
        <v>0.01</v>
      </c>
      <c r="AH150" s="257"/>
      <c r="AI150" s="257"/>
      <c r="AJ150" s="224"/>
      <c r="AK150" s="71"/>
      <c r="AL150" s="72"/>
      <c r="AM150" s="72"/>
      <c r="AN150" s="72"/>
      <c r="AP150" s="68"/>
      <c r="AQ150" s="68"/>
    </row>
    <row r="151" spans="1:57" ht="30" customHeight="1" thickBot="1" x14ac:dyDescent="0.2">
      <c r="A151" s="3"/>
      <c r="B151" s="239" t="s">
        <v>226</v>
      </c>
      <c r="C151" s="240"/>
      <c r="D151" s="240"/>
      <c r="E151" s="240"/>
      <c r="F151" s="240"/>
      <c r="G151" s="241"/>
      <c r="H151" s="188" t="s">
        <v>0</v>
      </c>
      <c r="I151" s="189"/>
      <c r="J151" s="190"/>
      <c r="K151" s="188" t="s">
        <v>48</v>
      </c>
      <c r="L151" s="189"/>
      <c r="M151" s="190"/>
      <c r="N151" s="188" t="s">
        <v>261</v>
      </c>
      <c r="O151" s="189"/>
      <c r="P151" s="190"/>
      <c r="Q151" s="188" t="s">
        <v>304</v>
      </c>
      <c r="R151" s="189"/>
      <c r="S151" s="189"/>
      <c r="T151" s="189"/>
      <c r="U151" s="189"/>
      <c r="V151" s="189"/>
      <c r="W151" s="189"/>
      <c r="X151" s="189"/>
      <c r="Y151" s="189"/>
      <c r="Z151" s="189"/>
      <c r="AA151" s="189"/>
      <c r="AB151" s="189"/>
      <c r="AC151" s="189"/>
      <c r="AD151" s="189"/>
      <c r="AE151" s="189"/>
      <c r="AF151" s="189"/>
      <c r="AG151" s="189"/>
      <c r="AH151" s="189"/>
      <c r="AI151" s="189"/>
      <c r="AJ151" s="285"/>
      <c r="AK151" s="71"/>
      <c r="AL151" s="72"/>
      <c r="AM151" s="72"/>
      <c r="AN151" s="72"/>
    </row>
    <row r="152" spans="1:57" ht="20.100000000000001" customHeight="1" x14ac:dyDescent="0.15">
      <c r="A152" s="3"/>
      <c r="B152" s="310" t="s">
        <v>31</v>
      </c>
      <c r="C152" s="311"/>
      <c r="D152" s="311"/>
      <c r="E152" s="311"/>
      <c r="F152" s="311"/>
      <c r="G152" s="311"/>
      <c r="H152" s="234" t="s">
        <v>301</v>
      </c>
      <c r="I152" s="235"/>
      <c r="J152" s="236"/>
      <c r="K152" s="234" t="s">
        <v>301</v>
      </c>
      <c r="L152" s="235"/>
      <c r="M152" s="236"/>
      <c r="N152" s="234" t="s">
        <v>301</v>
      </c>
      <c r="O152" s="235"/>
      <c r="P152" s="236"/>
      <c r="Q152" s="255">
        <v>0.11</v>
      </c>
      <c r="R152" s="255"/>
      <c r="S152" s="255"/>
      <c r="T152" s="255"/>
      <c r="U152" s="255">
        <v>0.11</v>
      </c>
      <c r="V152" s="255"/>
      <c r="W152" s="255"/>
      <c r="X152" s="255"/>
      <c r="Y152" s="231">
        <v>0.11</v>
      </c>
      <c r="Z152" s="232"/>
      <c r="AA152" s="232"/>
      <c r="AB152" s="328"/>
      <c r="AC152" s="231">
        <v>0.11</v>
      </c>
      <c r="AD152" s="232"/>
      <c r="AE152" s="232"/>
      <c r="AF152" s="328"/>
      <c r="AG152" s="255">
        <v>0.11</v>
      </c>
      <c r="AH152" s="255"/>
      <c r="AI152" s="255"/>
      <c r="AJ152" s="231"/>
      <c r="AK152" s="71"/>
      <c r="AL152" s="72"/>
      <c r="AM152" s="72"/>
      <c r="AN152" s="72"/>
    </row>
    <row r="153" spans="1:57" ht="20.100000000000001" customHeight="1" x14ac:dyDescent="0.15">
      <c r="A153" s="3"/>
      <c r="B153" s="217"/>
      <c r="C153" s="218"/>
      <c r="D153" s="218"/>
      <c r="E153" s="218"/>
      <c r="F153" s="218"/>
      <c r="G153" s="218"/>
      <c r="H153" s="191"/>
      <c r="I153" s="192"/>
      <c r="J153" s="193"/>
      <c r="K153" s="194"/>
      <c r="L153" s="195"/>
      <c r="M153" s="196"/>
      <c r="N153" s="294"/>
      <c r="O153" s="295"/>
      <c r="P153" s="296"/>
      <c r="Q153" s="242" t="str">
        <f>IF(AP153=0,"",CHOOSE(AP153,K153/1000/H153,"","","","","",K153/1000/H153,"熱橋"))</f>
        <v/>
      </c>
      <c r="R153" s="242"/>
      <c r="S153" s="242"/>
      <c r="T153" s="242"/>
      <c r="U153" s="242" t="str">
        <f>IF(AP153=0,"",CHOOSE(AP153,"",K153/1000/H153,"","","","",K153/1000/H153,"を"))</f>
        <v/>
      </c>
      <c r="V153" s="242"/>
      <c r="W153" s="242"/>
      <c r="X153" s="242"/>
      <c r="Y153" s="197" t="str">
        <f>IF(AP153=0,"",CHOOSE(AP153,"","",K153/1000/H153,"","","",K153/1000/H153,"選択"))</f>
        <v/>
      </c>
      <c r="Z153" s="198"/>
      <c r="AA153" s="198"/>
      <c r="AB153" s="286"/>
      <c r="AC153" s="197" t="str">
        <f>IF(AP153=0,"",CHOOSE(AP153,"","","",K153/1000/H153,"","",K153/1000/H153,"して"))</f>
        <v/>
      </c>
      <c r="AD153" s="198"/>
      <c r="AE153" s="198"/>
      <c r="AF153" s="286"/>
      <c r="AG153" s="242" t="str">
        <f>IF(AP153=0,"",CHOOSE(AP153,"","","","",K153/1000/H153,"",K153/1000/H153,"下さい"))</f>
        <v/>
      </c>
      <c r="AH153" s="242"/>
      <c r="AI153" s="242"/>
      <c r="AJ153" s="197"/>
      <c r="AK153" s="71"/>
      <c r="AL153" s="72"/>
      <c r="AM153" s="72"/>
      <c r="AN153" s="72"/>
      <c r="AP153" s="68">
        <f t="shared" ref="AP153:AP167" si="53">IF(AND(SUM(H153:M153)&gt;0,ISBLANK(N153)),8,SUMIF(AP$6:AP$12,LEFT(N153,1),AQ$6:AQ$12))</f>
        <v>0</v>
      </c>
    </row>
    <row r="154" spans="1:57" ht="20.100000000000001" customHeight="1" x14ac:dyDescent="0.15">
      <c r="A154" s="3"/>
      <c r="B154" s="217"/>
      <c r="C154" s="218"/>
      <c r="D154" s="218"/>
      <c r="E154" s="218"/>
      <c r="F154" s="218"/>
      <c r="G154" s="218"/>
      <c r="H154" s="191"/>
      <c r="I154" s="192"/>
      <c r="J154" s="193"/>
      <c r="K154" s="194"/>
      <c r="L154" s="195"/>
      <c r="M154" s="196"/>
      <c r="N154" s="294"/>
      <c r="O154" s="295"/>
      <c r="P154" s="296"/>
      <c r="Q154" s="242" t="str">
        <f t="shared" ref="Q154:Q167" si="54">IF(AP154=0,"",CHOOSE(AP154,K154/1000/H154,"","","","","",K154/1000/H154,"熱橋"))</f>
        <v/>
      </c>
      <c r="R154" s="242"/>
      <c r="S154" s="242"/>
      <c r="T154" s="242"/>
      <c r="U154" s="242" t="str">
        <f t="shared" ref="U154:U167" si="55">IF(AP154=0,"",CHOOSE(AP154,"",K154/1000/H154,"","","","",K154/1000/H154,"を"))</f>
        <v/>
      </c>
      <c r="V154" s="242"/>
      <c r="W154" s="242"/>
      <c r="X154" s="242"/>
      <c r="Y154" s="197" t="str">
        <f t="shared" ref="Y154:Y167" si="56">IF(AP154=0,"",CHOOSE(AP154,"","",K154/1000/H154,"","","",K154/1000/H154,"選択"))</f>
        <v/>
      </c>
      <c r="Z154" s="198"/>
      <c r="AA154" s="198"/>
      <c r="AB154" s="286"/>
      <c r="AC154" s="197" t="str">
        <f t="shared" ref="AC154:AC167" si="57">IF(AP154=0,"",CHOOSE(AP154,"","","",K154/1000/H154,"","",K154/1000/H154,"して"))</f>
        <v/>
      </c>
      <c r="AD154" s="198"/>
      <c r="AE154" s="198"/>
      <c r="AF154" s="286"/>
      <c r="AG154" s="242" t="str">
        <f t="shared" ref="AG154:AG167" si="58">IF(AP154=0,"",CHOOSE(AP154,"","","","",K154/1000/H154,"",K154/1000/H154,"下さい"))</f>
        <v/>
      </c>
      <c r="AH154" s="242"/>
      <c r="AI154" s="242"/>
      <c r="AJ154" s="197"/>
      <c r="AK154" s="71"/>
      <c r="AL154" s="72"/>
      <c r="AM154" s="72"/>
      <c r="AN154" s="72"/>
      <c r="AP154" s="68">
        <f t="shared" si="53"/>
        <v>0</v>
      </c>
    </row>
    <row r="155" spans="1:57" ht="20.100000000000001" customHeight="1" x14ac:dyDescent="0.15">
      <c r="A155" s="3"/>
      <c r="B155" s="217"/>
      <c r="C155" s="218"/>
      <c r="D155" s="218"/>
      <c r="E155" s="218"/>
      <c r="F155" s="218"/>
      <c r="G155" s="218"/>
      <c r="H155" s="191"/>
      <c r="I155" s="192"/>
      <c r="J155" s="193"/>
      <c r="K155" s="194"/>
      <c r="L155" s="195"/>
      <c r="M155" s="196"/>
      <c r="N155" s="294"/>
      <c r="O155" s="295"/>
      <c r="P155" s="296"/>
      <c r="Q155" s="242" t="str">
        <f t="shared" si="54"/>
        <v/>
      </c>
      <c r="R155" s="242"/>
      <c r="S155" s="242"/>
      <c r="T155" s="242"/>
      <c r="U155" s="242" t="str">
        <f t="shared" si="55"/>
        <v/>
      </c>
      <c r="V155" s="242"/>
      <c r="W155" s="242"/>
      <c r="X155" s="242"/>
      <c r="Y155" s="197" t="str">
        <f t="shared" si="56"/>
        <v/>
      </c>
      <c r="Z155" s="198"/>
      <c r="AA155" s="198"/>
      <c r="AB155" s="286"/>
      <c r="AC155" s="197" t="str">
        <f t="shared" si="57"/>
        <v/>
      </c>
      <c r="AD155" s="198"/>
      <c r="AE155" s="198"/>
      <c r="AF155" s="286"/>
      <c r="AG155" s="242" t="str">
        <f t="shared" si="58"/>
        <v/>
      </c>
      <c r="AH155" s="242"/>
      <c r="AI155" s="242"/>
      <c r="AJ155" s="197"/>
      <c r="AK155" s="71"/>
      <c r="AL155" s="72"/>
      <c r="AM155" s="72"/>
      <c r="AN155" s="72"/>
      <c r="AP155" s="68">
        <f t="shared" si="53"/>
        <v>0</v>
      </c>
    </row>
    <row r="156" spans="1:57" ht="20.100000000000001" customHeight="1" x14ac:dyDescent="0.15">
      <c r="A156" s="3"/>
      <c r="B156" s="217"/>
      <c r="C156" s="218"/>
      <c r="D156" s="218"/>
      <c r="E156" s="218"/>
      <c r="F156" s="218"/>
      <c r="G156" s="218"/>
      <c r="H156" s="191"/>
      <c r="I156" s="192"/>
      <c r="J156" s="193"/>
      <c r="K156" s="194"/>
      <c r="L156" s="195"/>
      <c r="M156" s="196"/>
      <c r="N156" s="294"/>
      <c r="O156" s="295"/>
      <c r="P156" s="296"/>
      <c r="Q156" s="242" t="str">
        <f t="shared" ref="Q156:Q162" si="59">IF(AP156=0,"",CHOOSE(AP156,K156/1000/H156,"","","","","",K156/1000/H156,"熱橋"))</f>
        <v/>
      </c>
      <c r="R156" s="242"/>
      <c r="S156" s="242"/>
      <c r="T156" s="242"/>
      <c r="U156" s="242" t="str">
        <f t="shared" ref="U156:U162" si="60">IF(AP156=0,"",CHOOSE(AP156,"",K156/1000/H156,"","","","",K156/1000/H156,"を"))</f>
        <v/>
      </c>
      <c r="V156" s="242"/>
      <c r="W156" s="242"/>
      <c r="X156" s="242"/>
      <c r="Y156" s="197" t="str">
        <f t="shared" ref="Y156:Y162" si="61">IF(AP156=0,"",CHOOSE(AP156,"","",K156/1000/H156,"","","",K156/1000/H156,"選択"))</f>
        <v/>
      </c>
      <c r="Z156" s="198"/>
      <c r="AA156" s="198"/>
      <c r="AB156" s="286"/>
      <c r="AC156" s="197" t="str">
        <f t="shared" ref="AC156:AC162" si="62">IF(AP156=0,"",CHOOSE(AP156,"","","",K156/1000/H156,"","",K156/1000/H156,"して"))</f>
        <v/>
      </c>
      <c r="AD156" s="198"/>
      <c r="AE156" s="198"/>
      <c r="AF156" s="286"/>
      <c r="AG156" s="242" t="str">
        <f t="shared" ref="AG156:AG162" si="63">IF(AP156=0,"",CHOOSE(AP156,"","","","",K156/1000/H156,"",K156/1000/H156,"下さい"))</f>
        <v/>
      </c>
      <c r="AH156" s="242"/>
      <c r="AI156" s="242"/>
      <c r="AJ156" s="197"/>
      <c r="AK156" s="71"/>
      <c r="AL156" s="72"/>
      <c r="AM156" s="72"/>
      <c r="AN156" s="72"/>
      <c r="AP156" s="68">
        <f t="shared" ref="AP156:AP162" si="64">IF(AND(SUM(H156:M156)&gt;0,ISBLANK(N156)),8,SUMIF(AP$6:AP$12,LEFT(N156,1),AQ$6:AQ$12))</f>
        <v>0</v>
      </c>
    </row>
    <row r="157" spans="1:57" ht="20.100000000000001" customHeight="1" x14ac:dyDescent="0.15">
      <c r="A157" s="3"/>
      <c r="B157" s="217"/>
      <c r="C157" s="218"/>
      <c r="D157" s="218"/>
      <c r="E157" s="218"/>
      <c r="F157" s="218"/>
      <c r="G157" s="218"/>
      <c r="H157" s="191"/>
      <c r="I157" s="192"/>
      <c r="J157" s="193"/>
      <c r="K157" s="194"/>
      <c r="L157" s="195"/>
      <c r="M157" s="196"/>
      <c r="N157" s="294"/>
      <c r="O157" s="295"/>
      <c r="P157" s="296"/>
      <c r="Q157" s="242" t="str">
        <f t="shared" si="59"/>
        <v/>
      </c>
      <c r="R157" s="242"/>
      <c r="S157" s="242"/>
      <c r="T157" s="242"/>
      <c r="U157" s="242" t="str">
        <f t="shared" si="60"/>
        <v/>
      </c>
      <c r="V157" s="242"/>
      <c r="W157" s="242"/>
      <c r="X157" s="242"/>
      <c r="Y157" s="197" t="str">
        <f t="shared" si="61"/>
        <v/>
      </c>
      <c r="Z157" s="198"/>
      <c r="AA157" s="198"/>
      <c r="AB157" s="286"/>
      <c r="AC157" s="197" t="str">
        <f t="shared" si="62"/>
        <v/>
      </c>
      <c r="AD157" s="198"/>
      <c r="AE157" s="198"/>
      <c r="AF157" s="286"/>
      <c r="AG157" s="242" t="str">
        <f t="shared" si="63"/>
        <v/>
      </c>
      <c r="AH157" s="242"/>
      <c r="AI157" s="242"/>
      <c r="AJ157" s="197"/>
      <c r="AK157" s="71"/>
      <c r="AL157" s="72"/>
      <c r="AM157" s="72"/>
      <c r="AN157" s="72"/>
      <c r="AP157" s="68">
        <f t="shared" si="64"/>
        <v>0</v>
      </c>
    </row>
    <row r="158" spans="1:57" ht="20.100000000000001" customHeight="1" x14ac:dyDescent="0.15">
      <c r="A158" s="3"/>
      <c r="B158" s="217"/>
      <c r="C158" s="218"/>
      <c r="D158" s="218"/>
      <c r="E158" s="218"/>
      <c r="F158" s="218"/>
      <c r="G158" s="218"/>
      <c r="H158" s="191"/>
      <c r="I158" s="192"/>
      <c r="J158" s="193"/>
      <c r="K158" s="194"/>
      <c r="L158" s="195"/>
      <c r="M158" s="196"/>
      <c r="N158" s="294"/>
      <c r="O158" s="295"/>
      <c r="P158" s="296"/>
      <c r="Q158" s="242" t="str">
        <f t="shared" si="59"/>
        <v/>
      </c>
      <c r="R158" s="242"/>
      <c r="S158" s="242"/>
      <c r="T158" s="242"/>
      <c r="U158" s="242" t="str">
        <f t="shared" si="60"/>
        <v/>
      </c>
      <c r="V158" s="242"/>
      <c r="W158" s="242"/>
      <c r="X158" s="242"/>
      <c r="Y158" s="197" t="str">
        <f t="shared" si="61"/>
        <v/>
      </c>
      <c r="Z158" s="198"/>
      <c r="AA158" s="198"/>
      <c r="AB158" s="286"/>
      <c r="AC158" s="197" t="str">
        <f t="shared" si="62"/>
        <v/>
      </c>
      <c r="AD158" s="198"/>
      <c r="AE158" s="198"/>
      <c r="AF158" s="286"/>
      <c r="AG158" s="242" t="str">
        <f t="shared" si="63"/>
        <v/>
      </c>
      <c r="AH158" s="242"/>
      <c r="AI158" s="242"/>
      <c r="AJ158" s="197"/>
      <c r="AK158" s="71"/>
      <c r="AL158" s="72"/>
      <c r="AM158" s="72"/>
      <c r="AN158" s="72"/>
      <c r="AP158" s="68">
        <f t="shared" si="64"/>
        <v>0</v>
      </c>
    </row>
    <row r="159" spans="1:57" ht="20.100000000000001" customHeight="1" x14ac:dyDescent="0.15">
      <c r="A159" s="3"/>
      <c r="B159" s="217"/>
      <c r="C159" s="218"/>
      <c r="D159" s="218"/>
      <c r="E159" s="218"/>
      <c r="F159" s="218"/>
      <c r="G159" s="218"/>
      <c r="H159" s="191"/>
      <c r="I159" s="192"/>
      <c r="J159" s="193"/>
      <c r="K159" s="194"/>
      <c r="L159" s="195"/>
      <c r="M159" s="196"/>
      <c r="N159" s="294"/>
      <c r="O159" s="295"/>
      <c r="P159" s="296"/>
      <c r="Q159" s="242" t="str">
        <f t="shared" si="59"/>
        <v/>
      </c>
      <c r="R159" s="242"/>
      <c r="S159" s="242"/>
      <c r="T159" s="242"/>
      <c r="U159" s="242" t="str">
        <f t="shared" si="60"/>
        <v/>
      </c>
      <c r="V159" s="242"/>
      <c r="W159" s="242"/>
      <c r="X159" s="242"/>
      <c r="Y159" s="197" t="str">
        <f t="shared" si="61"/>
        <v/>
      </c>
      <c r="Z159" s="198"/>
      <c r="AA159" s="198"/>
      <c r="AB159" s="286"/>
      <c r="AC159" s="197" t="str">
        <f t="shared" si="62"/>
        <v/>
      </c>
      <c r="AD159" s="198"/>
      <c r="AE159" s="198"/>
      <c r="AF159" s="286"/>
      <c r="AG159" s="242" t="str">
        <f t="shared" si="63"/>
        <v/>
      </c>
      <c r="AH159" s="242"/>
      <c r="AI159" s="242"/>
      <c r="AJ159" s="197"/>
      <c r="AK159" s="71"/>
      <c r="AL159" s="72"/>
      <c r="AM159" s="72"/>
      <c r="AN159" s="72"/>
      <c r="AP159" s="68">
        <f t="shared" si="64"/>
        <v>0</v>
      </c>
    </row>
    <row r="160" spans="1:57" ht="20.100000000000001" customHeight="1" x14ac:dyDescent="0.15">
      <c r="A160" s="3"/>
      <c r="B160" s="217"/>
      <c r="C160" s="218"/>
      <c r="D160" s="218"/>
      <c r="E160" s="218"/>
      <c r="F160" s="218"/>
      <c r="G160" s="218"/>
      <c r="H160" s="191"/>
      <c r="I160" s="192"/>
      <c r="J160" s="193"/>
      <c r="K160" s="194"/>
      <c r="L160" s="195"/>
      <c r="M160" s="196"/>
      <c r="N160" s="294"/>
      <c r="O160" s="295"/>
      <c r="P160" s="296"/>
      <c r="Q160" s="242" t="str">
        <f t="shared" si="59"/>
        <v/>
      </c>
      <c r="R160" s="242"/>
      <c r="S160" s="242"/>
      <c r="T160" s="242"/>
      <c r="U160" s="242" t="str">
        <f t="shared" si="60"/>
        <v/>
      </c>
      <c r="V160" s="242"/>
      <c r="W160" s="242"/>
      <c r="X160" s="242"/>
      <c r="Y160" s="197" t="str">
        <f t="shared" si="61"/>
        <v/>
      </c>
      <c r="Z160" s="198"/>
      <c r="AA160" s="198"/>
      <c r="AB160" s="286"/>
      <c r="AC160" s="197" t="str">
        <f t="shared" si="62"/>
        <v/>
      </c>
      <c r="AD160" s="198"/>
      <c r="AE160" s="198"/>
      <c r="AF160" s="286"/>
      <c r="AG160" s="242" t="str">
        <f t="shared" si="63"/>
        <v/>
      </c>
      <c r="AH160" s="242"/>
      <c r="AI160" s="242"/>
      <c r="AJ160" s="197"/>
      <c r="AK160" s="71"/>
      <c r="AL160" s="72"/>
      <c r="AM160" s="72"/>
      <c r="AN160" s="72"/>
      <c r="AP160" s="68">
        <f t="shared" si="64"/>
        <v>0</v>
      </c>
    </row>
    <row r="161" spans="1:57" ht="20.100000000000001" customHeight="1" x14ac:dyDescent="0.15">
      <c r="A161" s="3"/>
      <c r="B161" s="217"/>
      <c r="C161" s="218"/>
      <c r="D161" s="218"/>
      <c r="E161" s="218"/>
      <c r="F161" s="218"/>
      <c r="G161" s="218"/>
      <c r="H161" s="191"/>
      <c r="I161" s="192"/>
      <c r="J161" s="193"/>
      <c r="K161" s="194"/>
      <c r="L161" s="195"/>
      <c r="M161" s="196"/>
      <c r="N161" s="294"/>
      <c r="O161" s="295"/>
      <c r="P161" s="296"/>
      <c r="Q161" s="242" t="str">
        <f t="shared" si="59"/>
        <v/>
      </c>
      <c r="R161" s="242"/>
      <c r="S161" s="242"/>
      <c r="T161" s="242"/>
      <c r="U161" s="242" t="str">
        <f t="shared" si="60"/>
        <v/>
      </c>
      <c r="V161" s="242"/>
      <c r="W161" s="242"/>
      <c r="X161" s="242"/>
      <c r="Y161" s="197" t="str">
        <f t="shared" si="61"/>
        <v/>
      </c>
      <c r="Z161" s="198"/>
      <c r="AA161" s="198"/>
      <c r="AB161" s="286"/>
      <c r="AC161" s="197" t="str">
        <f t="shared" si="62"/>
        <v/>
      </c>
      <c r="AD161" s="198"/>
      <c r="AE161" s="198"/>
      <c r="AF161" s="286"/>
      <c r="AG161" s="242" t="str">
        <f t="shared" si="63"/>
        <v/>
      </c>
      <c r="AH161" s="242"/>
      <c r="AI161" s="242"/>
      <c r="AJ161" s="197"/>
      <c r="AK161" s="71"/>
      <c r="AL161" s="72"/>
      <c r="AM161" s="72"/>
      <c r="AN161" s="72"/>
      <c r="AP161" s="68">
        <f t="shared" si="64"/>
        <v>0</v>
      </c>
    </row>
    <row r="162" spans="1:57" ht="20.100000000000001" customHeight="1" x14ac:dyDescent="0.15">
      <c r="A162" s="3"/>
      <c r="B162" s="217"/>
      <c r="C162" s="218"/>
      <c r="D162" s="218"/>
      <c r="E162" s="218"/>
      <c r="F162" s="218"/>
      <c r="G162" s="218"/>
      <c r="H162" s="191"/>
      <c r="I162" s="192"/>
      <c r="J162" s="193"/>
      <c r="K162" s="194"/>
      <c r="L162" s="195"/>
      <c r="M162" s="196"/>
      <c r="N162" s="294"/>
      <c r="O162" s="295"/>
      <c r="P162" s="296"/>
      <c r="Q162" s="242" t="str">
        <f t="shared" si="59"/>
        <v/>
      </c>
      <c r="R162" s="242"/>
      <c r="S162" s="242"/>
      <c r="T162" s="242"/>
      <c r="U162" s="242" t="str">
        <f t="shared" si="60"/>
        <v/>
      </c>
      <c r="V162" s="242"/>
      <c r="W162" s="242"/>
      <c r="X162" s="242"/>
      <c r="Y162" s="197" t="str">
        <f t="shared" si="61"/>
        <v/>
      </c>
      <c r="Z162" s="198"/>
      <c r="AA162" s="198"/>
      <c r="AB162" s="286"/>
      <c r="AC162" s="197" t="str">
        <f t="shared" si="62"/>
        <v/>
      </c>
      <c r="AD162" s="198"/>
      <c r="AE162" s="198"/>
      <c r="AF162" s="286"/>
      <c r="AG162" s="242" t="str">
        <f t="shared" si="63"/>
        <v/>
      </c>
      <c r="AH162" s="242"/>
      <c r="AI162" s="242"/>
      <c r="AJ162" s="197"/>
      <c r="AK162" s="71"/>
      <c r="AL162" s="72"/>
      <c r="AM162" s="72"/>
      <c r="AN162" s="72"/>
      <c r="AP162" s="68">
        <f t="shared" si="64"/>
        <v>0</v>
      </c>
    </row>
    <row r="163" spans="1:57" ht="20.100000000000001" customHeight="1" x14ac:dyDescent="0.15">
      <c r="A163" s="3"/>
      <c r="B163" s="217"/>
      <c r="C163" s="218"/>
      <c r="D163" s="218"/>
      <c r="E163" s="218"/>
      <c r="F163" s="218"/>
      <c r="G163" s="218"/>
      <c r="H163" s="191"/>
      <c r="I163" s="192"/>
      <c r="J163" s="193"/>
      <c r="K163" s="194"/>
      <c r="L163" s="195"/>
      <c r="M163" s="196"/>
      <c r="N163" s="294"/>
      <c r="O163" s="295"/>
      <c r="P163" s="296"/>
      <c r="Q163" s="242" t="str">
        <f t="shared" si="54"/>
        <v/>
      </c>
      <c r="R163" s="242"/>
      <c r="S163" s="242"/>
      <c r="T163" s="242"/>
      <c r="U163" s="242" t="str">
        <f t="shared" si="55"/>
        <v/>
      </c>
      <c r="V163" s="242"/>
      <c r="W163" s="242"/>
      <c r="X163" s="242"/>
      <c r="Y163" s="197" t="str">
        <f t="shared" si="56"/>
        <v/>
      </c>
      <c r="Z163" s="198"/>
      <c r="AA163" s="198"/>
      <c r="AB163" s="286"/>
      <c r="AC163" s="197" t="str">
        <f t="shared" si="57"/>
        <v/>
      </c>
      <c r="AD163" s="198"/>
      <c r="AE163" s="198"/>
      <c r="AF163" s="286"/>
      <c r="AG163" s="242" t="str">
        <f t="shared" si="58"/>
        <v/>
      </c>
      <c r="AH163" s="242"/>
      <c r="AI163" s="242"/>
      <c r="AJ163" s="197"/>
      <c r="AK163" s="71"/>
      <c r="AL163" s="72"/>
      <c r="AM163" s="72"/>
      <c r="AN163" s="72"/>
      <c r="AP163" s="68">
        <f t="shared" si="53"/>
        <v>0</v>
      </c>
    </row>
    <row r="164" spans="1:57" ht="20.100000000000001" customHeight="1" x14ac:dyDescent="0.15">
      <c r="A164" s="3"/>
      <c r="B164" s="217"/>
      <c r="C164" s="218"/>
      <c r="D164" s="218"/>
      <c r="E164" s="218"/>
      <c r="F164" s="218"/>
      <c r="G164" s="218"/>
      <c r="H164" s="191"/>
      <c r="I164" s="192"/>
      <c r="J164" s="193"/>
      <c r="K164" s="194"/>
      <c r="L164" s="195"/>
      <c r="M164" s="196"/>
      <c r="N164" s="294"/>
      <c r="O164" s="295"/>
      <c r="P164" s="296"/>
      <c r="Q164" s="242" t="str">
        <f t="shared" si="54"/>
        <v/>
      </c>
      <c r="R164" s="242"/>
      <c r="S164" s="242"/>
      <c r="T164" s="242"/>
      <c r="U164" s="242" t="str">
        <f t="shared" si="55"/>
        <v/>
      </c>
      <c r="V164" s="242"/>
      <c r="W164" s="242"/>
      <c r="X164" s="242"/>
      <c r="Y164" s="197" t="str">
        <f t="shared" si="56"/>
        <v/>
      </c>
      <c r="Z164" s="198"/>
      <c r="AA164" s="198"/>
      <c r="AB164" s="286"/>
      <c r="AC164" s="197" t="str">
        <f t="shared" si="57"/>
        <v/>
      </c>
      <c r="AD164" s="198"/>
      <c r="AE164" s="198"/>
      <c r="AF164" s="286"/>
      <c r="AG164" s="242" t="str">
        <f t="shared" si="58"/>
        <v/>
      </c>
      <c r="AH164" s="242"/>
      <c r="AI164" s="242"/>
      <c r="AJ164" s="197"/>
      <c r="AK164" s="71"/>
      <c r="AL164" s="72"/>
      <c r="AM164" s="72"/>
      <c r="AN164" s="72"/>
      <c r="AP164" s="68">
        <f t="shared" si="53"/>
        <v>0</v>
      </c>
    </row>
    <row r="165" spans="1:57" ht="20.100000000000001" customHeight="1" x14ac:dyDescent="0.15">
      <c r="A165" s="3"/>
      <c r="B165" s="217"/>
      <c r="C165" s="218"/>
      <c r="D165" s="218"/>
      <c r="E165" s="218"/>
      <c r="F165" s="218"/>
      <c r="G165" s="218"/>
      <c r="H165" s="191"/>
      <c r="I165" s="192"/>
      <c r="J165" s="193"/>
      <c r="K165" s="194"/>
      <c r="L165" s="195"/>
      <c r="M165" s="196"/>
      <c r="N165" s="294"/>
      <c r="O165" s="295"/>
      <c r="P165" s="296"/>
      <c r="Q165" s="242" t="str">
        <f t="shared" si="54"/>
        <v/>
      </c>
      <c r="R165" s="242"/>
      <c r="S165" s="242"/>
      <c r="T165" s="242"/>
      <c r="U165" s="242" t="str">
        <f t="shared" si="55"/>
        <v/>
      </c>
      <c r="V165" s="242"/>
      <c r="W165" s="242"/>
      <c r="X165" s="242"/>
      <c r="Y165" s="197" t="str">
        <f t="shared" si="56"/>
        <v/>
      </c>
      <c r="Z165" s="198"/>
      <c r="AA165" s="198"/>
      <c r="AB165" s="286"/>
      <c r="AC165" s="197" t="str">
        <f t="shared" si="57"/>
        <v/>
      </c>
      <c r="AD165" s="198"/>
      <c r="AE165" s="198"/>
      <c r="AF165" s="286"/>
      <c r="AG165" s="242" t="str">
        <f t="shared" si="58"/>
        <v/>
      </c>
      <c r="AH165" s="242"/>
      <c r="AI165" s="242"/>
      <c r="AJ165" s="197"/>
      <c r="AK165" s="71"/>
      <c r="AL165" s="72"/>
      <c r="AM165" s="72"/>
      <c r="AN165" s="72"/>
      <c r="AP165" s="68">
        <f t="shared" si="53"/>
        <v>0</v>
      </c>
    </row>
    <row r="166" spans="1:57" ht="20.100000000000001" customHeight="1" x14ac:dyDescent="0.15">
      <c r="A166" s="3"/>
      <c r="B166" s="217"/>
      <c r="C166" s="218"/>
      <c r="D166" s="218"/>
      <c r="E166" s="218"/>
      <c r="F166" s="218"/>
      <c r="G166" s="218"/>
      <c r="H166" s="191"/>
      <c r="I166" s="192"/>
      <c r="J166" s="193"/>
      <c r="K166" s="194"/>
      <c r="L166" s="195"/>
      <c r="M166" s="196"/>
      <c r="N166" s="294"/>
      <c r="O166" s="295"/>
      <c r="P166" s="296"/>
      <c r="Q166" s="242" t="str">
        <f t="shared" si="54"/>
        <v/>
      </c>
      <c r="R166" s="242"/>
      <c r="S166" s="242"/>
      <c r="T166" s="242"/>
      <c r="U166" s="242" t="str">
        <f t="shared" si="55"/>
        <v/>
      </c>
      <c r="V166" s="242"/>
      <c r="W166" s="242"/>
      <c r="X166" s="242"/>
      <c r="Y166" s="197" t="str">
        <f t="shared" si="56"/>
        <v/>
      </c>
      <c r="Z166" s="198"/>
      <c r="AA166" s="198"/>
      <c r="AB166" s="286"/>
      <c r="AC166" s="197" t="str">
        <f t="shared" si="57"/>
        <v/>
      </c>
      <c r="AD166" s="198"/>
      <c r="AE166" s="198"/>
      <c r="AF166" s="286"/>
      <c r="AG166" s="242" t="str">
        <f t="shared" si="58"/>
        <v/>
      </c>
      <c r="AH166" s="242"/>
      <c r="AI166" s="242"/>
      <c r="AJ166" s="197"/>
      <c r="AK166" s="71"/>
      <c r="AL166" s="72"/>
      <c r="AM166" s="72"/>
      <c r="AN166" s="72"/>
      <c r="AP166" s="68">
        <f t="shared" si="53"/>
        <v>0</v>
      </c>
    </row>
    <row r="167" spans="1:57" ht="20.100000000000001" customHeight="1" x14ac:dyDescent="0.15">
      <c r="A167" s="3"/>
      <c r="B167" s="217"/>
      <c r="C167" s="218"/>
      <c r="D167" s="218"/>
      <c r="E167" s="218"/>
      <c r="F167" s="218"/>
      <c r="G167" s="218"/>
      <c r="H167" s="191"/>
      <c r="I167" s="192"/>
      <c r="J167" s="193"/>
      <c r="K167" s="194"/>
      <c r="L167" s="195"/>
      <c r="M167" s="196"/>
      <c r="N167" s="294"/>
      <c r="O167" s="295"/>
      <c r="P167" s="296"/>
      <c r="Q167" s="242" t="str">
        <f t="shared" si="54"/>
        <v/>
      </c>
      <c r="R167" s="242"/>
      <c r="S167" s="242"/>
      <c r="T167" s="242"/>
      <c r="U167" s="242" t="str">
        <f t="shared" si="55"/>
        <v/>
      </c>
      <c r="V167" s="242"/>
      <c r="W167" s="242"/>
      <c r="X167" s="242"/>
      <c r="Y167" s="197" t="str">
        <f t="shared" si="56"/>
        <v/>
      </c>
      <c r="Z167" s="198"/>
      <c r="AA167" s="198"/>
      <c r="AB167" s="286"/>
      <c r="AC167" s="197" t="str">
        <f t="shared" si="57"/>
        <v/>
      </c>
      <c r="AD167" s="198"/>
      <c r="AE167" s="198"/>
      <c r="AF167" s="286"/>
      <c r="AG167" s="242" t="str">
        <f t="shared" si="58"/>
        <v/>
      </c>
      <c r="AH167" s="242"/>
      <c r="AI167" s="242"/>
      <c r="AJ167" s="197"/>
      <c r="AK167" s="71"/>
      <c r="AL167" s="72"/>
      <c r="AM167" s="72"/>
      <c r="AN167" s="72"/>
      <c r="AP167" s="68">
        <f t="shared" si="53"/>
        <v>0</v>
      </c>
    </row>
    <row r="168" spans="1:57" ht="20.100000000000001" customHeight="1" x14ac:dyDescent="0.15">
      <c r="A168" s="3"/>
      <c r="B168" s="214" t="s">
        <v>32</v>
      </c>
      <c r="C168" s="215"/>
      <c r="D168" s="215"/>
      <c r="E168" s="215"/>
      <c r="F168" s="215"/>
      <c r="G168" s="216"/>
      <c r="H168" s="261" t="s">
        <v>36</v>
      </c>
      <c r="I168" s="262"/>
      <c r="J168" s="262"/>
      <c r="K168" s="262"/>
      <c r="L168" s="262"/>
      <c r="M168" s="262"/>
      <c r="N168" s="262"/>
      <c r="O168" s="262"/>
      <c r="P168" s="263"/>
      <c r="Q168" s="250">
        <f>SUMIF(AS13:AS15,H168,AT13:AT15)</f>
        <v>0</v>
      </c>
      <c r="R168" s="250"/>
      <c r="S168" s="250"/>
      <c r="T168" s="250"/>
      <c r="U168" s="250">
        <f>SUMIF(AS13:AS15,H168,AT13:AT15)</f>
        <v>0</v>
      </c>
      <c r="V168" s="250"/>
      <c r="W168" s="250"/>
      <c r="X168" s="250"/>
      <c r="Y168" s="205">
        <f>SUMIF(AS13:AS15,H168,AT13:AT15)</f>
        <v>0</v>
      </c>
      <c r="Z168" s="206"/>
      <c r="AA168" s="206"/>
      <c r="AB168" s="332"/>
      <c r="AC168" s="205">
        <f>SUMIF(AS13:AS15,H168,AT13:AT15)</f>
        <v>0</v>
      </c>
      <c r="AD168" s="206"/>
      <c r="AE168" s="206"/>
      <c r="AF168" s="332"/>
      <c r="AG168" s="250">
        <f>SUMIF(AS13:AS15,H168,AT13:AT15)</f>
        <v>0</v>
      </c>
      <c r="AH168" s="250"/>
      <c r="AI168" s="250"/>
      <c r="AJ168" s="205"/>
      <c r="AK168" s="71"/>
      <c r="AL168" s="72"/>
      <c r="AM168" s="72"/>
      <c r="AN168" s="72"/>
    </row>
    <row r="169" spans="1:57" ht="20.100000000000001" customHeight="1" x14ac:dyDescent="0.15">
      <c r="A169" s="3"/>
      <c r="B169" s="212" t="s">
        <v>3</v>
      </c>
      <c r="C169" s="213"/>
      <c r="D169" s="213"/>
      <c r="E169" s="213"/>
      <c r="F169" s="213"/>
      <c r="G169" s="213"/>
      <c r="H169" s="213"/>
      <c r="I169" s="213"/>
      <c r="J169" s="213"/>
      <c r="K169" s="213"/>
      <c r="L169" s="64"/>
      <c r="M169" s="64"/>
      <c r="N169" s="64"/>
      <c r="O169" s="64"/>
      <c r="P169" s="7"/>
      <c r="Q169" s="186">
        <f>SUM(Q152:T168)</f>
        <v>0.11</v>
      </c>
      <c r="R169" s="186"/>
      <c r="S169" s="186"/>
      <c r="T169" s="186"/>
      <c r="U169" s="186">
        <f>SUM(U152:X168)</f>
        <v>0.11</v>
      </c>
      <c r="V169" s="186"/>
      <c r="W169" s="186"/>
      <c r="X169" s="186"/>
      <c r="Y169" s="183">
        <f>SUM(Y152:AB168)</f>
        <v>0.11</v>
      </c>
      <c r="Z169" s="184"/>
      <c r="AA169" s="184"/>
      <c r="AB169" s="288"/>
      <c r="AC169" s="183">
        <f>SUM(AC152:AF168)</f>
        <v>0.11</v>
      </c>
      <c r="AD169" s="184"/>
      <c r="AE169" s="184"/>
      <c r="AF169" s="288"/>
      <c r="AG169" s="186">
        <f>SUM(AG152:AJ168)</f>
        <v>0.11</v>
      </c>
      <c r="AH169" s="186"/>
      <c r="AI169" s="186"/>
      <c r="AJ169" s="183"/>
      <c r="AK169" s="71"/>
      <c r="AL169" s="72"/>
      <c r="AM169" s="72"/>
      <c r="AN169" s="72"/>
      <c r="BD169" s="12"/>
      <c r="BE169" s="12"/>
    </row>
    <row r="170" spans="1:57" ht="20.100000000000001" customHeight="1" thickBot="1" x14ac:dyDescent="0.2">
      <c r="A170" s="3"/>
      <c r="B170" s="212" t="s">
        <v>2</v>
      </c>
      <c r="C170" s="213"/>
      <c r="D170" s="213"/>
      <c r="E170" s="213"/>
      <c r="F170" s="213"/>
      <c r="G170" s="213"/>
      <c r="H170" s="213"/>
      <c r="I170" s="213"/>
      <c r="J170" s="213"/>
      <c r="K170" s="213"/>
      <c r="L170" s="64"/>
      <c r="M170" s="64"/>
      <c r="N170" s="64"/>
      <c r="O170" s="64"/>
      <c r="P170" s="7"/>
      <c r="Q170" s="186">
        <f>IF(SUM(Q152:T168)=0,0,ROUND(1/Q169,3))</f>
        <v>9.0909999999999993</v>
      </c>
      <c r="R170" s="186"/>
      <c r="S170" s="186"/>
      <c r="T170" s="186"/>
      <c r="U170" s="312">
        <f>IF(SUM(U152:X168)=0,0,ROUND(1/U169,3))</f>
        <v>9.0909999999999993</v>
      </c>
      <c r="V170" s="312"/>
      <c r="W170" s="312"/>
      <c r="X170" s="312"/>
      <c r="Y170" s="330">
        <f>IF(SUM(Y152:AB168)=0,0,ROUND(1/Y169,3))</f>
        <v>9.0909999999999993</v>
      </c>
      <c r="Z170" s="313"/>
      <c r="AA170" s="313"/>
      <c r="AB170" s="331"/>
      <c r="AC170" s="330">
        <f>IF(SUM(AC152:AF168)=0,0,ROUND(1/AC169,3))</f>
        <v>9.0909999999999993</v>
      </c>
      <c r="AD170" s="313"/>
      <c r="AE170" s="313"/>
      <c r="AF170" s="331"/>
      <c r="AG170" s="312">
        <f>IF(SUM(AG152:AJ168)=0,0,ROUND(1/AG169,3))</f>
        <v>9.0909999999999993</v>
      </c>
      <c r="AH170" s="312"/>
      <c r="AI170" s="312"/>
      <c r="AJ170" s="330"/>
      <c r="AK170" s="71"/>
      <c r="AL170" s="72"/>
      <c r="AM170" s="72"/>
      <c r="AN170" s="72"/>
      <c r="BD170" s="3"/>
      <c r="BE170" s="3"/>
    </row>
    <row r="171" spans="1:57" ht="20.100000000000001" customHeight="1" thickBot="1" x14ac:dyDescent="0.2">
      <c r="A171" s="3"/>
      <c r="B171" s="222" t="s">
        <v>1</v>
      </c>
      <c r="C171" s="223"/>
      <c r="D171" s="223"/>
      <c r="E171" s="223"/>
      <c r="F171" s="223"/>
      <c r="G171" s="223"/>
      <c r="H171" s="223"/>
      <c r="I171" s="223"/>
      <c r="J171" s="223"/>
      <c r="K171" s="223"/>
      <c r="L171" s="65"/>
      <c r="M171" s="65"/>
      <c r="N171" s="65"/>
      <c r="O171" s="65"/>
      <c r="P171" s="8"/>
      <c r="Q171" s="209">
        <f>IF(SUM(Q153:AJ167)=0,0,ROUND(Q150*Q170+U150*U170+Y150*Y170+AC150*AC170+AG150*AG170,3))</f>
        <v>0</v>
      </c>
      <c r="R171" s="210"/>
      <c r="S171" s="210"/>
      <c r="T171" s="210"/>
      <c r="U171" s="73"/>
      <c r="V171" s="74"/>
      <c r="W171" s="74"/>
      <c r="X171" s="74"/>
      <c r="Y171" s="74"/>
      <c r="Z171" s="74"/>
      <c r="AA171" s="74"/>
      <c r="AB171" s="74"/>
      <c r="AC171" s="74"/>
      <c r="AD171" s="74"/>
      <c r="AE171" s="74"/>
      <c r="AF171" s="74"/>
      <c r="AG171" s="74"/>
      <c r="AH171" s="74"/>
      <c r="AI171" s="74"/>
      <c r="AJ171" s="74"/>
      <c r="AK171" s="11"/>
      <c r="AL171" s="11"/>
      <c r="AM171" s="11"/>
      <c r="AN171" s="11"/>
    </row>
    <row r="172" spans="1:57" ht="20.100000000000001" customHeight="1" x14ac:dyDescent="0.15"/>
    <row r="173" spans="1:57" ht="15" hidden="1" customHeight="1" x14ac:dyDescent="0.15"/>
    <row r="174" spans="1:57" ht="15" hidden="1" customHeight="1" x14ac:dyDescent="0.15"/>
    <row r="175" spans="1:57" ht="15" hidden="1" customHeight="1" x14ac:dyDescent="0.15"/>
    <row r="176" spans="1:57" ht="15" hidden="1" customHeight="1" x14ac:dyDescent="0.15"/>
    <row r="177" ht="15" hidden="1" customHeight="1" x14ac:dyDescent="0.15"/>
    <row r="178" ht="15" hidden="1" customHeight="1" x14ac:dyDescent="0.15"/>
    <row r="179" ht="15" hidden="1" customHeight="1" x14ac:dyDescent="0.15"/>
    <row r="180" ht="15" hidden="1" customHeight="1" x14ac:dyDescent="0.15"/>
    <row r="181" ht="15" hidden="1" customHeight="1" x14ac:dyDescent="0.15"/>
    <row r="182" ht="15" hidden="1" customHeight="1" x14ac:dyDescent="0.15"/>
    <row r="183" ht="15" hidden="1" customHeight="1" x14ac:dyDescent="0.15"/>
    <row r="184" ht="15" hidden="1" customHeight="1" x14ac:dyDescent="0.15"/>
    <row r="185" ht="15" hidden="1" customHeight="1" x14ac:dyDescent="0.15"/>
    <row r="186" ht="15" hidden="1" customHeight="1" x14ac:dyDescent="0.15"/>
    <row r="187" ht="15" hidden="1" customHeight="1" x14ac:dyDescent="0.15"/>
    <row r="188" ht="15" hidden="1" customHeight="1" x14ac:dyDescent="0.15"/>
    <row r="189" ht="15" hidden="1" customHeight="1" x14ac:dyDescent="0.15"/>
    <row r="190" ht="15" hidden="1" customHeight="1" x14ac:dyDescent="0.15"/>
    <row r="191" ht="15" hidden="1" customHeight="1" x14ac:dyDescent="0.15"/>
    <row r="192" ht="15" hidden="1" customHeight="1" x14ac:dyDescent="0.15"/>
    <row r="193" ht="15" hidden="1" customHeight="1" x14ac:dyDescent="0.15"/>
    <row r="194" ht="15" hidden="1" customHeight="1" x14ac:dyDescent="0.15"/>
    <row r="195" ht="15" hidden="1" customHeight="1" x14ac:dyDescent="0.15"/>
    <row r="196" ht="15" hidden="1" customHeight="1" x14ac:dyDescent="0.15"/>
    <row r="197" ht="15" hidden="1" customHeight="1" x14ac:dyDescent="0.15"/>
    <row r="198" ht="15" hidden="1" customHeight="1" x14ac:dyDescent="0.15"/>
    <row r="199" ht="15" hidden="1" customHeight="1" x14ac:dyDescent="0.15"/>
    <row r="200" ht="15" hidden="1" customHeight="1" x14ac:dyDescent="0.15"/>
    <row r="201" ht="15" hidden="1" customHeight="1" x14ac:dyDescent="0.15"/>
    <row r="202" ht="15" hidden="1" customHeight="1" x14ac:dyDescent="0.15"/>
    <row r="203" ht="15" hidden="1" customHeight="1" x14ac:dyDescent="0.15"/>
    <row r="204" ht="15" hidden="1" customHeight="1" x14ac:dyDescent="0.15"/>
    <row r="205" ht="15" hidden="1" customHeight="1" x14ac:dyDescent="0.15"/>
    <row r="206" ht="15" hidden="1" customHeight="1" x14ac:dyDescent="0.15"/>
    <row r="207" ht="15" hidden="1" customHeight="1" x14ac:dyDescent="0.15"/>
    <row r="208" ht="15" hidden="1" customHeight="1" x14ac:dyDescent="0.15"/>
    <row r="209" ht="15" hidden="1" customHeight="1" x14ac:dyDescent="0.15"/>
    <row r="210" ht="15" hidden="1" customHeight="1" x14ac:dyDescent="0.15"/>
    <row r="211" ht="15" hidden="1" customHeight="1" x14ac:dyDescent="0.15"/>
  </sheetData>
  <sheetProtection password="DE50" sheet="1" objects="1" scenarios="1" selectLockedCells="1"/>
  <mergeCells count="1106">
    <mergeCell ref="B162:G162"/>
    <mergeCell ref="H162:J162"/>
    <mergeCell ref="K162:M162"/>
    <mergeCell ref="N162:P162"/>
    <mergeCell ref="Q162:T162"/>
    <mergeCell ref="U162:X162"/>
    <mergeCell ref="Y162:AB162"/>
    <mergeCell ref="AC162:AF162"/>
    <mergeCell ref="AG162:AJ162"/>
    <mergeCell ref="B161:G161"/>
    <mergeCell ref="H161:J161"/>
    <mergeCell ref="K161:M161"/>
    <mergeCell ref="N161:P161"/>
    <mergeCell ref="Q161:T161"/>
    <mergeCell ref="U161:X161"/>
    <mergeCell ref="Y161:AB161"/>
    <mergeCell ref="AC161:AF161"/>
    <mergeCell ref="AG161:AJ161"/>
    <mergeCell ref="U157:X157"/>
    <mergeCell ref="Y157:AB157"/>
    <mergeCell ref="AC157:AF157"/>
    <mergeCell ref="AG157:AJ157"/>
    <mergeCell ref="B160:G160"/>
    <mergeCell ref="H160:J160"/>
    <mergeCell ref="K160:M160"/>
    <mergeCell ref="N160:P160"/>
    <mergeCell ref="Q160:T160"/>
    <mergeCell ref="U160:X160"/>
    <mergeCell ref="Y160:AB160"/>
    <mergeCell ref="AC160:AF160"/>
    <mergeCell ref="AG160:AJ160"/>
    <mergeCell ref="B159:G159"/>
    <mergeCell ref="H159:J159"/>
    <mergeCell ref="K159:M159"/>
    <mergeCell ref="N159:P159"/>
    <mergeCell ref="Q159:T159"/>
    <mergeCell ref="U159:X159"/>
    <mergeCell ref="Y159:AB159"/>
    <mergeCell ref="AC159:AF159"/>
    <mergeCell ref="AG159:AJ159"/>
    <mergeCell ref="AK135:AN135"/>
    <mergeCell ref="B156:G156"/>
    <mergeCell ref="H156:J156"/>
    <mergeCell ref="K156:M156"/>
    <mergeCell ref="N156:P156"/>
    <mergeCell ref="Q156:T156"/>
    <mergeCell ref="U156:X156"/>
    <mergeCell ref="Y156:AB156"/>
    <mergeCell ref="AC156:AF156"/>
    <mergeCell ref="AG156:AJ156"/>
    <mergeCell ref="B135:G135"/>
    <mergeCell ref="H135:J135"/>
    <mergeCell ref="K135:M135"/>
    <mergeCell ref="N135:P135"/>
    <mergeCell ref="Q135:T135"/>
    <mergeCell ref="U135:X135"/>
    <mergeCell ref="Y135:AB135"/>
    <mergeCell ref="AC135:AF135"/>
    <mergeCell ref="AG135:AJ135"/>
    <mergeCell ref="B154:G154"/>
    <mergeCell ref="H154:J154"/>
    <mergeCell ref="K154:M154"/>
    <mergeCell ref="N154:P154"/>
    <mergeCell ref="Q154:T154"/>
    <mergeCell ref="U154:X154"/>
    <mergeCell ref="Y154:AB154"/>
    <mergeCell ref="AC154:AF154"/>
    <mergeCell ref="AG154:AJ154"/>
    <mergeCell ref="B153:G153"/>
    <mergeCell ref="H153:J153"/>
    <mergeCell ref="K153:M153"/>
    <mergeCell ref="N153:P153"/>
    <mergeCell ref="B134:G134"/>
    <mergeCell ref="H134:J134"/>
    <mergeCell ref="K134:M134"/>
    <mergeCell ref="N134:P134"/>
    <mergeCell ref="Q134:T134"/>
    <mergeCell ref="U134:X134"/>
    <mergeCell ref="Y134:AB134"/>
    <mergeCell ref="AC134:AF134"/>
    <mergeCell ref="AG134:AJ134"/>
    <mergeCell ref="AK134:AN134"/>
    <mergeCell ref="B133:G133"/>
    <mergeCell ref="H133:J133"/>
    <mergeCell ref="K133:M133"/>
    <mergeCell ref="N133:P133"/>
    <mergeCell ref="Q133:T133"/>
    <mergeCell ref="U133:X133"/>
    <mergeCell ref="Y133:AB133"/>
    <mergeCell ref="AC133:AF133"/>
    <mergeCell ref="AG133:AJ133"/>
    <mergeCell ref="B104:G104"/>
    <mergeCell ref="H104:J104"/>
    <mergeCell ref="K104:M104"/>
    <mergeCell ref="N104:P104"/>
    <mergeCell ref="Q104:T104"/>
    <mergeCell ref="U104:X104"/>
    <mergeCell ref="Y104:AB104"/>
    <mergeCell ref="AC104:AF104"/>
    <mergeCell ref="AK132:AN132"/>
    <mergeCell ref="B132:G132"/>
    <mergeCell ref="H132:J132"/>
    <mergeCell ref="K132:M132"/>
    <mergeCell ref="N132:P132"/>
    <mergeCell ref="Q132:T132"/>
    <mergeCell ref="U132:X132"/>
    <mergeCell ref="Y132:AB132"/>
    <mergeCell ref="AC132:AF132"/>
    <mergeCell ref="AG132:AJ132"/>
    <mergeCell ref="H131:J131"/>
    <mergeCell ref="K131:M131"/>
    <mergeCell ref="N131:P131"/>
    <mergeCell ref="Q131:T131"/>
    <mergeCell ref="U131:X131"/>
    <mergeCell ref="Y131:AB131"/>
    <mergeCell ref="AC131:AF131"/>
    <mergeCell ref="AG131:AJ131"/>
    <mergeCell ref="AK131:AN131"/>
    <mergeCell ref="AG128:AJ128"/>
    <mergeCell ref="AK126:AN126"/>
    <mergeCell ref="B127:G127"/>
    <mergeCell ref="H127:J127"/>
    <mergeCell ref="K127:M127"/>
    <mergeCell ref="K102:M102"/>
    <mergeCell ref="N102:P102"/>
    <mergeCell ref="Q102:T102"/>
    <mergeCell ref="U102:X102"/>
    <mergeCell ref="Y102:AB102"/>
    <mergeCell ref="AC102:AF102"/>
    <mergeCell ref="Y100:AB100"/>
    <mergeCell ref="AC100:AF100"/>
    <mergeCell ref="B101:G101"/>
    <mergeCell ref="H101:J101"/>
    <mergeCell ref="K101:M101"/>
    <mergeCell ref="N101:P101"/>
    <mergeCell ref="Q101:T101"/>
    <mergeCell ref="U101:X101"/>
    <mergeCell ref="Y101:AB101"/>
    <mergeCell ref="AC101:AF101"/>
    <mergeCell ref="B105:G105"/>
    <mergeCell ref="H105:J105"/>
    <mergeCell ref="K105:M105"/>
    <mergeCell ref="N105:P105"/>
    <mergeCell ref="Q105:T105"/>
    <mergeCell ref="U105:X105"/>
    <mergeCell ref="Y105:AB105"/>
    <mergeCell ref="AC105:AF105"/>
    <mergeCell ref="B103:G103"/>
    <mergeCell ref="H103:J103"/>
    <mergeCell ref="K103:M103"/>
    <mergeCell ref="N103:P103"/>
    <mergeCell ref="Q103:T103"/>
    <mergeCell ref="U103:X103"/>
    <mergeCell ref="Y103:AB103"/>
    <mergeCell ref="AC103:AF103"/>
    <mergeCell ref="B77:G77"/>
    <mergeCell ref="H77:J77"/>
    <mergeCell ref="K77:M77"/>
    <mergeCell ref="N77:P77"/>
    <mergeCell ref="Q77:T77"/>
    <mergeCell ref="U77:X77"/>
    <mergeCell ref="Y77:AB77"/>
    <mergeCell ref="AC77:AF77"/>
    <mergeCell ref="B78:G78"/>
    <mergeCell ref="H78:J78"/>
    <mergeCell ref="K78:M78"/>
    <mergeCell ref="N78:P78"/>
    <mergeCell ref="Q78:T78"/>
    <mergeCell ref="U78:X78"/>
    <mergeCell ref="Y78:AB78"/>
    <mergeCell ref="AC78:AF78"/>
    <mergeCell ref="B75:G75"/>
    <mergeCell ref="H75:J75"/>
    <mergeCell ref="K75:M75"/>
    <mergeCell ref="N75:P75"/>
    <mergeCell ref="Q75:T75"/>
    <mergeCell ref="U75:X75"/>
    <mergeCell ref="Y75:AB75"/>
    <mergeCell ref="AC75:AF75"/>
    <mergeCell ref="B76:G76"/>
    <mergeCell ref="H76:J76"/>
    <mergeCell ref="K76:M76"/>
    <mergeCell ref="N76:P76"/>
    <mergeCell ref="Q76:T76"/>
    <mergeCell ref="U76:X76"/>
    <mergeCell ref="Y76:AB76"/>
    <mergeCell ref="AC76:AF76"/>
    <mergeCell ref="H74:J74"/>
    <mergeCell ref="K74:M74"/>
    <mergeCell ref="N74:P74"/>
    <mergeCell ref="Q74:T74"/>
    <mergeCell ref="U74:X74"/>
    <mergeCell ref="Y74:AB74"/>
    <mergeCell ref="AC74:AF74"/>
    <mergeCell ref="B49:G49"/>
    <mergeCell ref="H49:J49"/>
    <mergeCell ref="K49:M49"/>
    <mergeCell ref="N49:P49"/>
    <mergeCell ref="Q49:T49"/>
    <mergeCell ref="U49:X49"/>
    <mergeCell ref="Y49:AB49"/>
    <mergeCell ref="AC49:AF49"/>
    <mergeCell ref="B50:G50"/>
    <mergeCell ref="H50:J50"/>
    <mergeCell ref="K50:M50"/>
    <mergeCell ref="N50:P50"/>
    <mergeCell ref="Q50:T50"/>
    <mergeCell ref="U50:X50"/>
    <mergeCell ref="Y50:AB50"/>
    <mergeCell ref="AC50:AF50"/>
    <mergeCell ref="B57:K57"/>
    <mergeCell ref="Q57:T57"/>
    <mergeCell ref="U57:X57"/>
    <mergeCell ref="Y57:AB57"/>
    <mergeCell ref="AC57:AF57"/>
    <mergeCell ref="B58:K58"/>
    <mergeCell ref="Q58:T58"/>
    <mergeCell ref="U58:X58"/>
    <mergeCell ref="Y58:AB58"/>
    <mergeCell ref="B48:G48"/>
    <mergeCell ref="H48:J48"/>
    <mergeCell ref="K48:M48"/>
    <mergeCell ref="N48:P48"/>
    <mergeCell ref="Q48:T48"/>
    <mergeCell ref="U48:X48"/>
    <mergeCell ref="Y48:AB48"/>
    <mergeCell ref="AC48:AF48"/>
    <mergeCell ref="B23:G23"/>
    <mergeCell ref="H23:J23"/>
    <mergeCell ref="K23:M23"/>
    <mergeCell ref="N23:P23"/>
    <mergeCell ref="Q23:T23"/>
    <mergeCell ref="U23:X23"/>
    <mergeCell ref="Y23:AB23"/>
    <mergeCell ref="AC23:AF23"/>
    <mergeCell ref="B44:G44"/>
    <mergeCell ref="H44:J44"/>
    <mergeCell ref="K44:M44"/>
    <mergeCell ref="N44:P44"/>
    <mergeCell ref="Q44:T44"/>
    <mergeCell ref="U44:X44"/>
    <mergeCell ref="Y44:AB44"/>
    <mergeCell ref="AC44:AF44"/>
    <mergeCell ref="B46:G46"/>
    <mergeCell ref="H46:J46"/>
    <mergeCell ref="B42:G42"/>
    <mergeCell ref="H42:J42"/>
    <mergeCell ref="K42:M42"/>
    <mergeCell ref="N42:P42"/>
    <mergeCell ref="Q42:T42"/>
    <mergeCell ref="U42:X42"/>
    <mergeCell ref="B22:G22"/>
    <mergeCell ref="H22:J22"/>
    <mergeCell ref="K22:M22"/>
    <mergeCell ref="N22:P22"/>
    <mergeCell ref="Q22:T22"/>
    <mergeCell ref="U22:X22"/>
    <mergeCell ref="Y22:AB22"/>
    <mergeCell ref="AC22:AF22"/>
    <mergeCell ref="B20:G20"/>
    <mergeCell ref="H20:J20"/>
    <mergeCell ref="K20:M20"/>
    <mergeCell ref="N20:P20"/>
    <mergeCell ref="Q20:T20"/>
    <mergeCell ref="U20:X20"/>
    <mergeCell ref="Y20:AB20"/>
    <mergeCell ref="AC20:AF20"/>
    <mergeCell ref="B47:G47"/>
    <mergeCell ref="H47:J47"/>
    <mergeCell ref="K47:M47"/>
    <mergeCell ref="N47:P47"/>
    <mergeCell ref="Q47:T47"/>
    <mergeCell ref="U47:X47"/>
    <mergeCell ref="Y47:AB47"/>
    <mergeCell ref="AC47:AF47"/>
    <mergeCell ref="B45:G45"/>
    <mergeCell ref="H45:J45"/>
    <mergeCell ref="K45:M45"/>
    <mergeCell ref="N45:P45"/>
    <mergeCell ref="Q45:T45"/>
    <mergeCell ref="U45:X45"/>
    <mergeCell ref="Y45:AB45"/>
    <mergeCell ref="AC45:AF45"/>
    <mergeCell ref="K19:M19"/>
    <mergeCell ref="N19:P19"/>
    <mergeCell ref="Q19:T19"/>
    <mergeCell ref="U19:X19"/>
    <mergeCell ref="Y19:AB19"/>
    <mergeCell ref="AC19:AF19"/>
    <mergeCell ref="B17:G17"/>
    <mergeCell ref="H17:J17"/>
    <mergeCell ref="K17:M17"/>
    <mergeCell ref="N17:P17"/>
    <mergeCell ref="Q17:T17"/>
    <mergeCell ref="U17:X17"/>
    <mergeCell ref="Y17:AB17"/>
    <mergeCell ref="AC17:AF17"/>
    <mergeCell ref="B21:G21"/>
    <mergeCell ref="H21:J21"/>
    <mergeCell ref="K21:M21"/>
    <mergeCell ref="N21:P21"/>
    <mergeCell ref="Q21:T21"/>
    <mergeCell ref="U21:X21"/>
    <mergeCell ref="Y21:AB21"/>
    <mergeCell ref="AC21:AF21"/>
    <mergeCell ref="B171:K171"/>
    <mergeCell ref="B1:X2"/>
    <mergeCell ref="B170:K170"/>
    <mergeCell ref="Q170:T170"/>
    <mergeCell ref="U170:X170"/>
    <mergeCell ref="Y170:AB170"/>
    <mergeCell ref="AC170:AF170"/>
    <mergeCell ref="AG170:AJ170"/>
    <mergeCell ref="AG168:AJ168"/>
    <mergeCell ref="B169:K169"/>
    <mergeCell ref="Q169:T169"/>
    <mergeCell ref="U169:X169"/>
    <mergeCell ref="Y169:AB169"/>
    <mergeCell ref="AC169:AF169"/>
    <mergeCell ref="AG169:AJ169"/>
    <mergeCell ref="B168:G168"/>
    <mergeCell ref="H168:P168"/>
    <mergeCell ref="Q168:T168"/>
    <mergeCell ref="U168:X168"/>
    <mergeCell ref="Y168:AB168"/>
    <mergeCell ref="AC168:AF168"/>
    <mergeCell ref="AG166:AJ166"/>
    <mergeCell ref="B167:G167"/>
    <mergeCell ref="H167:J167"/>
    <mergeCell ref="K167:M167"/>
    <mergeCell ref="N167:P167"/>
    <mergeCell ref="Q167:T167"/>
    <mergeCell ref="U167:X167"/>
    <mergeCell ref="Y167:AB167"/>
    <mergeCell ref="AC167:AF167"/>
    <mergeCell ref="AG167:AJ167"/>
    <mergeCell ref="B18:G18"/>
    <mergeCell ref="AC165:AF165"/>
    <mergeCell ref="AG165:AJ165"/>
    <mergeCell ref="B166:G166"/>
    <mergeCell ref="H166:J166"/>
    <mergeCell ref="K166:M166"/>
    <mergeCell ref="N166:P166"/>
    <mergeCell ref="Q166:T166"/>
    <mergeCell ref="U166:X166"/>
    <mergeCell ref="Y166:AB166"/>
    <mergeCell ref="AC166:AF166"/>
    <mergeCell ref="Y164:AB164"/>
    <mergeCell ref="AC164:AF164"/>
    <mergeCell ref="AG164:AJ164"/>
    <mergeCell ref="B165:G165"/>
    <mergeCell ref="H165:J165"/>
    <mergeCell ref="K165:M165"/>
    <mergeCell ref="N165:P165"/>
    <mergeCell ref="Q165:T165"/>
    <mergeCell ref="U165:X165"/>
    <mergeCell ref="Y165:AB165"/>
    <mergeCell ref="B164:G164"/>
    <mergeCell ref="H164:J164"/>
    <mergeCell ref="K164:M164"/>
    <mergeCell ref="N164:P164"/>
    <mergeCell ref="Q164:T164"/>
    <mergeCell ref="U164:X164"/>
    <mergeCell ref="B163:G163"/>
    <mergeCell ref="H163:J163"/>
    <mergeCell ref="K163:M163"/>
    <mergeCell ref="N163:P163"/>
    <mergeCell ref="Q163:T163"/>
    <mergeCell ref="U163:X163"/>
    <mergeCell ref="Y163:AB163"/>
    <mergeCell ref="AC163:AF163"/>
    <mergeCell ref="AG163:AJ163"/>
    <mergeCell ref="B155:G155"/>
    <mergeCell ref="H155:J155"/>
    <mergeCell ref="K155:M155"/>
    <mergeCell ref="N155:P155"/>
    <mergeCell ref="Q155:T155"/>
    <mergeCell ref="U155:X155"/>
    <mergeCell ref="Y155:AB155"/>
    <mergeCell ref="AC155:AF155"/>
    <mergeCell ref="AG155:AJ155"/>
    <mergeCell ref="B158:G158"/>
    <mergeCell ref="H158:J158"/>
    <mergeCell ref="K158:M158"/>
    <mergeCell ref="N158:P158"/>
    <mergeCell ref="Q158:T158"/>
    <mergeCell ref="U158:X158"/>
    <mergeCell ref="Y158:AB158"/>
    <mergeCell ref="AC158:AF158"/>
    <mergeCell ref="AG158:AJ158"/>
    <mergeCell ref="B157:G157"/>
    <mergeCell ref="H157:J157"/>
    <mergeCell ref="K157:M157"/>
    <mergeCell ref="N157:P157"/>
    <mergeCell ref="Q157:T157"/>
    <mergeCell ref="Q153:T153"/>
    <mergeCell ref="U153:X153"/>
    <mergeCell ref="Y153:AB153"/>
    <mergeCell ref="AC153:AF153"/>
    <mergeCell ref="AG153:AJ153"/>
    <mergeCell ref="B151:G151"/>
    <mergeCell ref="H151:J151"/>
    <mergeCell ref="K151:M151"/>
    <mergeCell ref="N151:P151"/>
    <mergeCell ref="Q151:AJ151"/>
    <mergeCell ref="B152:G152"/>
    <mergeCell ref="H152:J152"/>
    <mergeCell ref="K152:M152"/>
    <mergeCell ref="N152:P152"/>
    <mergeCell ref="Q152:T152"/>
    <mergeCell ref="U152:X152"/>
    <mergeCell ref="Y152:AB152"/>
    <mergeCell ref="AC152:AF152"/>
    <mergeCell ref="AG152:AJ152"/>
    <mergeCell ref="N150:P150"/>
    <mergeCell ref="Q150:T150"/>
    <mergeCell ref="U150:X150"/>
    <mergeCell ref="Y150:AB150"/>
    <mergeCell ref="AC150:AF150"/>
    <mergeCell ref="AG150:AJ150"/>
    <mergeCell ref="D149:K149"/>
    <mergeCell ref="Q149:T149"/>
    <mergeCell ref="U149:X149"/>
    <mergeCell ref="Y149:AB149"/>
    <mergeCell ref="AC149:AF149"/>
    <mergeCell ref="AG149:AJ149"/>
    <mergeCell ref="D148:K148"/>
    <mergeCell ref="Q148:T148"/>
    <mergeCell ref="U148:AB148"/>
    <mergeCell ref="AC148:AJ148"/>
    <mergeCell ref="AK142:AN142"/>
    <mergeCell ref="B143:K143"/>
    <mergeCell ref="C147:C149"/>
    <mergeCell ref="D147:K147"/>
    <mergeCell ref="L147:L149"/>
    <mergeCell ref="N147:P149"/>
    <mergeCell ref="Q147:T147"/>
    <mergeCell ref="U147:X147"/>
    <mergeCell ref="Y147:AB147"/>
    <mergeCell ref="B142:K142"/>
    <mergeCell ref="Q142:T142"/>
    <mergeCell ref="U142:X142"/>
    <mergeCell ref="Y142:AB142"/>
    <mergeCell ref="AC142:AF142"/>
    <mergeCell ref="AG142:AJ142"/>
    <mergeCell ref="B141:K141"/>
    <mergeCell ref="Q141:T141"/>
    <mergeCell ref="U141:X141"/>
    <mergeCell ref="Y141:AB141"/>
    <mergeCell ref="AC141:AF141"/>
    <mergeCell ref="AG141:AJ141"/>
    <mergeCell ref="AK141:AN141"/>
    <mergeCell ref="AC147:AF147"/>
    <mergeCell ref="AG147:AJ147"/>
    <mergeCell ref="AK147:AN147"/>
    <mergeCell ref="AK139:AN139"/>
    <mergeCell ref="B140:G140"/>
    <mergeCell ref="H140:P140"/>
    <mergeCell ref="Q140:T140"/>
    <mergeCell ref="U140:X140"/>
    <mergeCell ref="Y140:AB140"/>
    <mergeCell ref="AC140:AF140"/>
    <mergeCell ref="AG140:AJ140"/>
    <mergeCell ref="AK140:AN140"/>
    <mergeCell ref="B139:G139"/>
    <mergeCell ref="H139:J139"/>
    <mergeCell ref="K139:M139"/>
    <mergeCell ref="N139:P139"/>
    <mergeCell ref="Q139:T139"/>
    <mergeCell ref="U139:X139"/>
    <mergeCell ref="Y139:AB139"/>
    <mergeCell ref="AC139:AF139"/>
    <mergeCell ref="AG139:AJ139"/>
    <mergeCell ref="AK137:AN137"/>
    <mergeCell ref="B138:G138"/>
    <mergeCell ref="H138:J138"/>
    <mergeCell ref="K138:M138"/>
    <mergeCell ref="N138:P138"/>
    <mergeCell ref="Q138:T138"/>
    <mergeCell ref="U138:X138"/>
    <mergeCell ref="Y138:AB138"/>
    <mergeCell ref="AC138:AF138"/>
    <mergeCell ref="AG138:AJ138"/>
    <mergeCell ref="AK138:AN138"/>
    <mergeCell ref="B137:G137"/>
    <mergeCell ref="H137:J137"/>
    <mergeCell ref="K137:M137"/>
    <mergeCell ref="N137:P137"/>
    <mergeCell ref="Q137:T137"/>
    <mergeCell ref="U137:X137"/>
    <mergeCell ref="Y137:AB137"/>
    <mergeCell ref="AC137:AF137"/>
    <mergeCell ref="AG137:AJ137"/>
    <mergeCell ref="B136:G136"/>
    <mergeCell ref="H136:J136"/>
    <mergeCell ref="K136:M136"/>
    <mergeCell ref="N136:P136"/>
    <mergeCell ref="Q136:T136"/>
    <mergeCell ref="U136:X136"/>
    <mergeCell ref="Y136:AB136"/>
    <mergeCell ref="AC136:AF136"/>
    <mergeCell ref="AG136:AJ136"/>
    <mergeCell ref="AK136:AN136"/>
    <mergeCell ref="AG129:AJ129"/>
    <mergeCell ref="AK129:AN129"/>
    <mergeCell ref="B130:G130"/>
    <mergeCell ref="H130:J130"/>
    <mergeCell ref="K130:M130"/>
    <mergeCell ref="N130:P130"/>
    <mergeCell ref="Q130:T130"/>
    <mergeCell ref="U130:X130"/>
    <mergeCell ref="Y130:AB130"/>
    <mergeCell ref="AC130:AF130"/>
    <mergeCell ref="AG130:AJ130"/>
    <mergeCell ref="AK130:AN130"/>
    <mergeCell ref="B131:G131"/>
    <mergeCell ref="B129:G129"/>
    <mergeCell ref="H129:J129"/>
    <mergeCell ref="K129:M129"/>
    <mergeCell ref="N129:P129"/>
    <mergeCell ref="Q129:T129"/>
    <mergeCell ref="U129:X129"/>
    <mergeCell ref="Y129:AB129"/>
    <mergeCell ref="AC129:AF129"/>
    <mergeCell ref="AK133:AN133"/>
    <mergeCell ref="N127:P127"/>
    <mergeCell ref="Q127:T127"/>
    <mergeCell ref="U127:X127"/>
    <mergeCell ref="Y127:AB127"/>
    <mergeCell ref="AC127:AF127"/>
    <mergeCell ref="AG127:AJ127"/>
    <mergeCell ref="AK127:AN127"/>
    <mergeCell ref="B126:G126"/>
    <mergeCell ref="H126:J126"/>
    <mergeCell ref="K126:M126"/>
    <mergeCell ref="N126:P126"/>
    <mergeCell ref="Q126:T126"/>
    <mergeCell ref="U126:X126"/>
    <mergeCell ref="Y126:AB126"/>
    <mergeCell ref="AC126:AF126"/>
    <mergeCell ref="AG126:AJ126"/>
    <mergeCell ref="AK128:AN128"/>
    <mergeCell ref="B128:G128"/>
    <mergeCell ref="H128:J128"/>
    <mergeCell ref="K128:M128"/>
    <mergeCell ref="N128:P128"/>
    <mergeCell ref="Q128:T128"/>
    <mergeCell ref="U128:X128"/>
    <mergeCell ref="Y128:AB128"/>
    <mergeCell ref="AC128:AF128"/>
    <mergeCell ref="Y124:AB124"/>
    <mergeCell ref="AC124:AF124"/>
    <mergeCell ref="AG124:AJ124"/>
    <mergeCell ref="AK124:AN124"/>
    <mergeCell ref="B125:G125"/>
    <mergeCell ref="H125:J125"/>
    <mergeCell ref="K125:M125"/>
    <mergeCell ref="N125:P125"/>
    <mergeCell ref="Q125:T125"/>
    <mergeCell ref="U125:X125"/>
    <mergeCell ref="B124:G124"/>
    <mergeCell ref="H124:J124"/>
    <mergeCell ref="K124:M124"/>
    <mergeCell ref="N124:P124"/>
    <mergeCell ref="Q124:T124"/>
    <mergeCell ref="U124:X124"/>
    <mergeCell ref="Y125:AB125"/>
    <mergeCell ref="AC125:AF125"/>
    <mergeCell ref="AG125:AJ125"/>
    <mergeCell ref="AK125:AN125"/>
    <mergeCell ref="AG122:AJ122"/>
    <mergeCell ref="AK122:AN122"/>
    <mergeCell ref="B123:G123"/>
    <mergeCell ref="H123:J123"/>
    <mergeCell ref="K123:M123"/>
    <mergeCell ref="N123:P123"/>
    <mergeCell ref="Q123:AN123"/>
    <mergeCell ref="U121:X121"/>
    <mergeCell ref="Y121:AB121"/>
    <mergeCell ref="AC121:AF121"/>
    <mergeCell ref="AG121:AJ121"/>
    <mergeCell ref="AK121:AN121"/>
    <mergeCell ref="N122:P122"/>
    <mergeCell ref="Q122:T122"/>
    <mergeCell ref="U122:X122"/>
    <mergeCell ref="Y122:AB122"/>
    <mergeCell ref="AC122:AF122"/>
    <mergeCell ref="Y119:AB119"/>
    <mergeCell ref="AC119:AF119"/>
    <mergeCell ref="AG119:AJ119"/>
    <mergeCell ref="AK119:AN119"/>
    <mergeCell ref="D120:K120"/>
    <mergeCell ref="Q120:T120"/>
    <mergeCell ref="U120:AF120"/>
    <mergeCell ref="AG120:AN120"/>
    <mergeCell ref="B59:K59"/>
    <mergeCell ref="C119:C121"/>
    <mergeCell ref="D119:K119"/>
    <mergeCell ref="L119:L121"/>
    <mergeCell ref="N119:P121"/>
    <mergeCell ref="Q119:T119"/>
    <mergeCell ref="U119:X119"/>
    <mergeCell ref="D121:K121"/>
    <mergeCell ref="Q121:T121"/>
    <mergeCell ref="B72:G72"/>
    <mergeCell ref="H72:J72"/>
    <mergeCell ref="K72:M72"/>
    <mergeCell ref="N72:P72"/>
    <mergeCell ref="Q72:T72"/>
    <mergeCell ref="U72:X72"/>
    <mergeCell ref="Y113:AB113"/>
    <mergeCell ref="AC113:AF113"/>
    <mergeCell ref="B114:K114"/>
    <mergeCell ref="Q114:T114"/>
    <mergeCell ref="U114:X114"/>
    <mergeCell ref="Y114:AB114"/>
    <mergeCell ref="AC114:AF114"/>
    <mergeCell ref="B112:G112"/>
    <mergeCell ref="B74:G74"/>
    <mergeCell ref="AC58:AF58"/>
    <mergeCell ref="B56:G56"/>
    <mergeCell ref="H56:P56"/>
    <mergeCell ref="Q56:T56"/>
    <mergeCell ref="U56:X56"/>
    <mergeCell ref="Y56:AB56"/>
    <mergeCell ref="AC56:AF56"/>
    <mergeCell ref="Y54:AB54"/>
    <mergeCell ref="AC54:AF54"/>
    <mergeCell ref="B55:G55"/>
    <mergeCell ref="H55:J55"/>
    <mergeCell ref="K55:M55"/>
    <mergeCell ref="N55:P55"/>
    <mergeCell ref="Q55:T55"/>
    <mergeCell ref="U55:X55"/>
    <mergeCell ref="Y55:AB55"/>
    <mergeCell ref="AC55:AF55"/>
    <mergeCell ref="B54:G54"/>
    <mergeCell ref="H54:J54"/>
    <mergeCell ref="K54:M54"/>
    <mergeCell ref="N54:P54"/>
    <mergeCell ref="Q54:T54"/>
    <mergeCell ref="U54:X54"/>
    <mergeCell ref="Y52:AB52"/>
    <mergeCell ref="AC52:AF52"/>
    <mergeCell ref="B53:G53"/>
    <mergeCell ref="H53:J53"/>
    <mergeCell ref="K53:M53"/>
    <mergeCell ref="N53:P53"/>
    <mergeCell ref="Q53:T53"/>
    <mergeCell ref="U53:X53"/>
    <mergeCell ref="Y53:AB53"/>
    <mergeCell ref="AC53:AF53"/>
    <mergeCell ref="B52:G52"/>
    <mergeCell ref="H52:J52"/>
    <mergeCell ref="K52:M52"/>
    <mergeCell ref="N52:P52"/>
    <mergeCell ref="Q52:T52"/>
    <mergeCell ref="U52:X52"/>
    <mergeCell ref="B51:G51"/>
    <mergeCell ref="H51:J51"/>
    <mergeCell ref="K51:M51"/>
    <mergeCell ref="N51:P51"/>
    <mergeCell ref="Q51:T51"/>
    <mergeCell ref="U51:X51"/>
    <mergeCell ref="Y51:AB51"/>
    <mergeCell ref="AC51:AF51"/>
    <mergeCell ref="Y42:AB42"/>
    <mergeCell ref="AC42:AF42"/>
    <mergeCell ref="Y43:AB43"/>
    <mergeCell ref="AC43:AF43"/>
    <mergeCell ref="B41:G41"/>
    <mergeCell ref="H41:J41"/>
    <mergeCell ref="K41:M41"/>
    <mergeCell ref="N41:P41"/>
    <mergeCell ref="Q41:T41"/>
    <mergeCell ref="U41:X41"/>
    <mergeCell ref="Y41:AB41"/>
    <mergeCell ref="AC41:AF41"/>
    <mergeCell ref="N38:P38"/>
    <mergeCell ref="Q38:T38"/>
    <mergeCell ref="U38:X38"/>
    <mergeCell ref="Y38:AB38"/>
    <mergeCell ref="AC38:AF38"/>
    <mergeCell ref="B43:G43"/>
    <mergeCell ref="H43:J43"/>
    <mergeCell ref="K43:M43"/>
    <mergeCell ref="N43:P43"/>
    <mergeCell ref="Q43:T43"/>
    <mergeCell ref="U43:X43"/>
    <mergeCell ref="D36:K36"/>
    <mergeCell ref="Q36:T36"/>
    <mergeCell ref="U36:AB36"/>
    <mergeCell ref="AC36:AF36"/>
    <mergeCell ref="B115:K115"/>
    <mergeCell ref="C35:C36"/>
    <mergeCell ref="D35:K35"/>
    <mergeCell ref="L35:L36"/>
    <mergeCell ref="N35:P37"/>
    <mergeCell ref="Q35:T35"/>
    <mergeCell ref="U35:X35"/>
    <mergeCell ref="Q37:T37"/>
    <mergeCell ref="U37:X37"/>
    <mergeCell ref="Y37:AB37"/>
    <mergeCell ref="AC37:AF37"/>
    <mergeCell ref="K46:M46"/>
    <mergeCell ref="N46:P46"/>
    <mergeCell ref="Q46:T46"/>
    <mergeCell ref="U46:X46"/>
    <mergeCell ref="Y46:AB46"/>
    <mergeCell ref="AC46:AF46"/>
    <mergeCell ref="B113:K113"/>
    <mergeCell ref="Q113:T113"/>
    <mergeCell ref="U113:X113"/>
    <mergeCell ref="B40:G40"/>
    <mergeCell ref="H40:J40"/>
    <mergeCell ref="K40:M40"/>
    <mergeCell ref="N40:P40"/>
    <mergeCell ref="Q40:T40"/>
    <mergeCell ref="U40:X40"/>
    <mergeCell ref="Y40:AB40"/>
    <mergeCell ref="AC40:AF40"/>
    <mergeCell ref="H112:P112"/>
    <mergeCell ref="Q112:T112"/>
    <mergeCell ref="U112:X112"/>
    <mergeCell ref="Y112:AB112"/>
    <mergeCell ref="AC112:AF112"/>
    <mergeCell ref="Y110:AB110"/>
    <mergeCell ref="AC110:AF110"/>
    <mergeCell ref="B111:G111"/>
    <mergeCell ref="H111:J111"/>
    <mergeCell ref="K111:M111"/>
    <mergeCell ref="N111:P111"/>
    <mergeCell ref="Q111:T111"/>
    <mergeCell ref="U111:X111"/>
    <mergeCell ref="Y111:AB111"/>
    <mergeCell ref="AC111:AF111"/>
    <mergeCell ref="B110:G110"/>
    <mergeCell ref="H110:J110"/>
    <mergeCell ref="K110:M110"/>
    <mergeCell ref="N110:P110"/>
    <mergeCell ref="Q110:T110"/>
    <mergeCell ref="U110:X110"/>
    <mergeCell ref="Y108:AB108"/>
    <mergeCell ref="AC108:AF108"/>
    <mergeCell ref="B109:G109"/>
    <mergeCell ref="H109:J109"/>
    <mergeCell ref="K109:M109"/>
    <mergeCell ref="N109:P109"/>
    <mergeCell ref="Q109:T109"/>
    <mergeCell ref="U109:X109"/>
    <mergeCell ref="Y109:AB109"/>
    <mergeCell ref="AC109:AF109"/>
    <mergeCell ref="B108:G108"/>
    <mergeCell ref="H108:J108"/>
    <mergeCell ref="K108:M108"/>
    <mergeCell ref="N108:P108"/>
    <mergeCell ref="Q108:T108"/>
    <mergeCell ref="U108:X108"/>
    <mergeCell ref="B107:G107"/>
    <mergeCell ref="H107:J107"/>
    <mergeCell ref="K107:M107"/>
    <mergeCell ref="N107:P107"/>
    <mergeCell ref="Q107:T107"/>
    <mergeCell ref="U107:X107"/>
    <mergeCell ref="Y107:AB107"/>
    <mergeCell ref="AC107:AF107"/>
    <mergeCell ref="B106:G106"/>
    <mergeCell ref="H106:J106"/>
    <mergeCell ref="K106:M106"/>
    <mergeCell ref="N106:P106"/>
    <mergeCell ref="Q106:T106"/>
    <mergeCell ref="U106:X106"/>
    <mergeCell ref="B98:G98"/>
    <mergeCell ref="H98:J98"/>
    <mergeCell ref="K98:M98"/>
    <mergeCell ref="N98:P98"/>
    <mergeCell ref="Q98:T98"/>
    <mergeCell ref="U98:X98"/>
    <mergeCell ref="Y98:AB98"/>
    <mergeCell ref="AC98:AF98"/>
    <mergeCell ref="Y106:AB106"/>
    <mergeCell ref="AC106:AF106"/>
    <mergeCell ref="B99:G99"/>
    <mergeCell ref="H99:J99"/>
    <mergeCell ref="K99:M99"/>
    <mergeCell ref="N99:P99"/>
    <mergeCell ref="Q99:T99"/>
    <mergeCell ref="U99:X99"/>
    <mergeCell ref="Y99:AB99"/>
    <mergeCell ref="AC99:AF99"/>
    <mergeCell ref="B100:G100"/>
    <mergeCell ref="H100:J100"/>
    <mergeCell ref="K100:M100"/>
    <mergeCell ref="N100:P100"/>
    <mergeCell ref="Q100:T100"/>
    <mergeCell ref="U100:X100"/>
    <mergeCell ref="B102:G102"/>
    <mergeCell ref="H102:J102"/>
    <mergeCell ref="B96:G96"/>
    <mergeCell ref="H96:J96"/>
    <mergeCell ref="K96:M96"/>
    <mergeCell ref="N96:P96"/>
    <mergeCell ref="Q96:T96"/>
    <mergeCell ref="U96:X96"/>
    <mergeCell ref="Y96:AB96"/>
    <mergeCell ref="AC96:AF96"/>
    <mergeCell ref="B97:G97"/>
    <mergeCell ref="H97:J97"/>
    <mergeCell ref="K97:M97"/>
    <mergeCell ref="N97:P97"/>
    <mergeCell ref="Q97:T97"/>
    <mergeCell ref="U97:X97"/>
    <mergeCell ref="Y97:AB97"/>
    <mergeCell ref="AC97:AF97"/>
    <mergeCell ref="N94:P94"/>
    <mergeCell ref="Q94:T94"/>
    <mergeCell ref="U94:X94"/>
    <mergeCell ref="Y94:AB94"/>
    <mergeCell ref="AC94:AF94"/>
    <mergeCell ref="Y91:AB91"/>
    <mergeCell ref="AC91:AF91"/>
    <mergeCell ref="B95:G95"/>
    <mergeCell ref="H95:J95"/>
    <mergeCell ref="K95:M95"/>
    <mergeCell ref="N95:P95"/>
    <mergeCell ref="Q95:AF95"/>
    <mergeCell ref="D92:K92"/>
    <mergeCell ref="Q92:T92"/>
    <mergeCell ref="U92:AB92"/>
    <mergeCell ref="AC92:AF92"/>
    <mergeCell ref="B87:K87"/>
    <mergeCell ref="C91:C93"/>
    <mergeCell ref="D91:K91"/>
    <mergeCell ref="L91:L93"/>
    <mergeCell ref="N91:P93"/>
    <mergeCell ref="Q91:T91"/>
    <mergeCell ref="U91:X91"/>
    <mergeCell ref="D93:K93"/>
    <mergeCell ref="Q93:T93"/>
    <mergeCell ref="U93:X93"/>
    <mergeCell ref="Y93:AB93"/>
    <mergeCell ref="AC93:AF93"/>
    <mergeCell ref="Q87:T87"/>
    <mergeCell ref="B85:K85"/>
    <mergeCell ref="Q85:T85"/>
    <mergeCell ref="U85:X85"/>
    <mergeCell ref="Y85:AB85"/>
    <mergeCell ref="AC85:AF85"/>
    <mergeCell ref="B86:K86"/>
    <mergeCell ref="Q86:T86"/>
    <mergeCell ref="U86:X86"/>
    <mergeCell ref="Y86:AB86"/>
    <mergeCell ref="AC86:AF86"/>
    <mergeCell ref="B84:G84"/>
    <mergeCell ref="H84:P84"/>
    <mergeCell ref="Q84:T84"/>
    <mergeCell ref="U84:X84"/>
    <mergeCell ref="Y84:AB84"/>
    <mergeCell ref="AC84:AF84"/>
    <mergeCell ref="Y82:AB82"/>
    <mergeCell ref="AC82:AF82"/>
    <mergeCell ref="B83:G83"/>
    <mergeCell ref="H83:J83"/>
    <mergeCell ref="K83:M83"/>
    <mergeCell ref="N83:P83"/>
    <mergeCell ref="Q83:T83"/>
    <mergeCell ref="U83:X83"/>
    <mergeCell ref="Y83:AB83"/>
    <mergeCell ref="AC83:AF83"/>
    <mergeCell ref="B82:G82"/>
    <mergeCell ref="H82:J82"/>
    <mergeCell ref="K82:M82"/>
    <mergeCell ref="N82:P82"/>
    <mergeCell ref="Q82:T82"/>
    <mergeCell ref="U82:X82"/>
    <mergeCell ref="Y80:AB80"/>
    <mergeCell ref="AC80:AF80"/>
    <mergeCell ref="B81:G81"/>
    <mergeCell ref="H81:J81"/>
    <mergeCell ref="K81:M81"/>
    <mergeCell ref="N81:P81"/>
    <mergeCell ref="Q81:T81"/>
    <mergeCell ref="U81:X81"/>
    <mergeCell ref="Y81:AB81"/>
    <mergeCell ref="AC81:AF81"/>
    <mergeCell ref="B80:G80"/>
    <mergeCell ref="H80:J80"/>
    <mergeCell ref="K80:M80"/>
    <mergeCell ref="N80:P80"/>
    <mergeCell ref="Q80:T80"/>
    <mergeCell ref="U80:X80"/>
    <mergeCell ref="B79:G79"/>
    <mergeCell ref="H79:J79"/>
    <mergeCell ref="K79:M79"/>
    <mergeCell ref="N79:P79"/>
    <mergeCell ref="Q79:T79"/>
    <mergeCell ref="U79:X79"/>
    <mergeCell ref="Y79:AB79"/>
    <mergeCell ref="AC79:AF79"/>
    <mergeCell ref="B71:G71"/>
    <mergeCell ref="H71:J71"/>
    <mergeCell ref="K71:M71"/>
    <mergeCell ref="N71:P71"/>
    <mergeCell ref="Q71:T71"/>
    <mergeCell ref="U71:X71"/>
    <mergeCell ref="Y72:AB72"/>
    <mergeCell ref="AC72:AF72"/>
    <mergeCell ref="B73:G73"/>
    <mergeCell ref="H73:J73"/>
    <mergeCell ref="K73:M73"/>
    <mergeCell ref="N73:P73"/>
    <mergeCell ref="Q73:T73"/>
    <mergeCell ref="U73:X73"/>
    <mergeCell ref="Y73:AB73"/>
    <mergeCell ref="AC73:AF73"/>
    <mergeCell ref="B70:G70"/>
    <mergeCell ref="H70:J70"/>
    <mergeCell ref="K70:M70"/>
    <mergeCell ref="N70:P70"/>
    <mergeCell ref="Q70:T70"/>
    <mergeCell ref="U70:X70"/>
    <mergeCell ref="Y70:AB70"/>
    <mergeCell ref="AC70:AF70"/>
    <mergeCell ref="Y71:AB71"/>
    <mergeCell ref="AC71:AF71"/>
    <mergeCell ref="B68:G68"/>
    <mergeCell ref="H68:J68"/>
    <mergeCell ref="K68:M68"/>
    <mergeCell ref="N68:P68"/>
    <mergeCell ref="Q68:T68"/>
    <mergeCell ref="U68:X68"/>
    <mergeCell ref="Y68:AB68"/>
    <mergeCell ref="AC68:AF68"/>
    <mergeCell ref="B69:G69"/>
    <mergeCell ref="H69:J69"/>
    <mergeCell ref="K69:M69"/>
    <mergeCell ref="N69:P69"/>
    <mergeCell ref="Q69:T69"/>
    <mergeCell ref="U69:X69"/>
    <mergeCell ref="Y69:AB69"/>
    <mergeCell ref="AC69:AF69"/>
    <mergeCell ref="N66:P66"/>
    <mergeCell ref="Q66:T66"/>
    <mergeCell ref="U66:X66"/>
    <mergeCell ref="Y66:AB66"/>
    <mergeCell ref="AC66:AF66"/>
    <mergeCell ref="Y63:AB63"/>
    <mergeCell ref="AC63:AF63"/>
    <mergeCell ref="B67:G67"/>
    <mergeCell ref="H67:J67"/>
    <mergeCell ref="K67:M67"/>
    <mergeCell ref="N67:P67"/>
    <mergeCell ref="Q67:AF67"/>
    <mergeCell ref="D64:K64"/>
    <mergeCell ref="Q64:T64"/>
    <mergeCell ref="U64:AB64"/>
    <mergeCell ref="AC64:AF64"/>
    <mergeCell ref="B31:K31"/>
    <mergeCell ref="C63:C65"/>
    <mergeCell ref="D63:K63"/>
    <mergeCell ref="L63:L65"/>
    <mergeCell ref="N63:P65"/>
    <mergeCell ref="Q63:T63"/>
    <mergeCell ref="U63:X63"/>
    <mergeCell ref="D65:K65"/>
    <mergeCell ref="Q65:T65"/>
    <mergeCell ref="U65:X65"/>
    <mergeCell ref="Y65:AB65"/>
    <mergeCell ref="AC65:AF65"/>
    <mergeCell ref="Q31:T31"/>
    <mergeCell ref="Q59:T59"/>
    <mergeCell ref="Y35:AB35"/>
    <mergeCell ref="AC35:AF35"/>
    <mergeCell ref="B39:G39"/>
    <mergeCell ref="H39:J39"/>
    <mergeCell ref="K39:M39"/>
    <mergeCell ref="N39:P39"/>
    <mergeCell ref="Q39:AF39"/>
    <mergeCell ref="B29:K29"/>
    <mergeCell ref="Q29:T29"/>
    <mergeCell ref="U29:X29"/>
    <mergeCell ref="Y29:AB29"/>
    <mergeCell ref="AC29:AF29"/>
    <mergeCell ref="B30:K30"/>
    <mergeCell ref="Q30:T30"/>
    <mergeCell ref="U30:X30"/>
    <mergeCell ref="Y30:AB30"/>
    <mergeCell ref="AC30:AF30"/>
    <mergeCell ref="B28:G28"/>
    <mergeCell ref="H28:P28"/>
    <mergeCell ref="Q28:T28"/>
    <mergeCell ref="U28:X28"/>
    <mergeCell ref="Y28:AB28"/>
    <mergeCell ref="AC28:AF28"/>
    <mergeCell ref="Y26:AB26"/>
    <mergeCell ref="AC26:AF26"/>
    <mergeCell ref="B27:G27"/>
    <mergeCell ref="H27:J27"/>
    <mergeCell ref="K27:M27"/>
    <mergeCell ref="N27:P27"/>
    <mergeCell ref="Q27:T27"/>
    <mergeCell ref="U27:X27"/>
    <mergeCell ref="Y27:AB27"/>
    <mergeCell ref="AC27:AF27"/>
    <mergeCell ref="B26:G26"/>
    <mergeCell ref="H26:J26"/>
    <mergeCell ref="K26:M26"/>
    <mergeCell ref="N26:P26"/>
    <mergeCell ref="Q26:T26"/>
    <mergeCell ref="U26:X26"/>
    <mergeCell ref="AC24:AF24"/>
    <mergeCell ref="B25:G25"/>
    <mergeCell ref="H25:J25"/>
    <mergeCell ref="K25:M25"/>
    <mergeCell ref="N25:P25"/>
    <mergeCell ref="Q25:T25"/>
    <mergeCell ref="U25:X25"/>
    <mergeCell ref="Y25:AB25"/>
    <mergeCell ref="AC25:AF25"/>
    <mergeCell ref="B24:G24"/>
    <mergeCell ref="H24:J24"/>
    <mergeCell ref="K24:M24"/>
    <mergeCell ref="N24:P24"/>
    <mergeCell ref="Q24:T24"/>
    <mergeCell ref="U24:X24"/>
    <mergeCell ref="B16:G16"/>
    <mergeCell ref="H16:J16"/>
    <mergeCell ref="K16:M16"/>
    <mergeCell ref="N16:P16"/>
    <mergeCell ref="Q16:T16"/>
    <mergeCell ref="U16:X16"/>
    <mergeCell ref="Y16:AB16"/>
    <mergeCell ref="AC16:AF16"/>
    <mergeCell ref="H18:J18"/>
    <mergeCell ref="K18:M18"/>
    <mergeCell ref="N18:P18"/>
    <mergeCell ref="Q18:T18"/>
    <mergeCell ref="U18:X18"/>
    <mergeCell ref="Y18:AB18"/>
    <mergeCell ref="AC18:AF18"/>
    <mergeCell ref="B19:G19"/>
    <mergeCell ref="H19:J19"/>
    <mergeCell ref="A1:A2"/>
    <mergeCell ref="C7:C9"/>
    <mergeCell ref="D7:K7"/>
    <mergeCell ref="L7:L9"/>
    <mergeCell ref="N7:P9"/>
    <mergeCell ref="Q7:T7"/>
    <mergeCell ref="U7:X7"/>
    <mergeCell ref="D9:K9"/>
    <mergeCell ref="Q9:T9"/>
    <mergeCell ref="U9:X9"/>
    <mergeCell ref="Y9:AB9"/>
    <mergeCell ref="AC9:AF9"/>
    <mergeCell ref="B15:G15"/>
    <mergeCell ref="H15:J15"/>
    <mergeCell ref="K15:M15"/>
    <mergeCell ref="N15:P15"/>
    <mergeCell ref="Q15:T15"/>
    <mergeCell ref="U15:X15"/>
    <mergeCell ref="B14:G14"/>
    <mergeCell ref="H14:J14"/>
    <mergeCell ref="K14:M14"/>
    <mergeCell ref="N14:P14"/>
    <mergeCell ref="Q14:T14"/>
    <mergeCell ref="U14:X14"/>
    <mergeCell ref="Y14:AB14"/>
    <mergeCell ref="AC14:AF14"/>
    <mergeCell ref="Y15:AB15"/>
    <mergeCell ref="AC15:AF15"/>
    <mergeCell ref="B12:G12"/>
    <mergeCell ref="H12:J12"/>
    <mergeCell ref="K12:M12"/>
    <mergeCell ref="N12:P12"/>
    <mergeCell ref="Q115:T115"/>
    <mergeCell ref="Q143:T143"/>
    <mergeCell ref="Q171:T171"/>
    <mergeCell ref="N10:P10"/>
    <mergeCell ref="Q10:T10"/>
    <mergeCell ref="U10:X10"/>
    <mergeCell ref="Y10:AB10"/>
    <mergeCell ref="AC10:AF10"/>
    <mergeCell ref="Y7:AB7"/>
    <mergeCell ref="AC7:AF7"/>
    <mergeCell ref="B11:G11"/>
    <mergeCell ref="H11:J11"/>
    <mergeCell ref="K11:M11"/>
    <mergeCell ref="N11:P11"/>
    <mergeCell ref="Q11:AF11"/>
    <mergeCell ref="D8:K8"/>
    <mergeCell ref="Q8:T8"/>
    <mergeCell ref="U8:AB8"/>
    <mergeCell ref="AC8:AF8"/>
    <mergeCell ref="Q12:T12"/>
    <mergeCell ref="U12:X12"/>
    <mergeCell ref="Y12:AB12"/>
    <mergeCell ref="AC12:AF12"/>
    <mergeCell ref="B13:G13"/>
    <mergeCell ref="H13:J13"/>
    <mergeCell ref="K13:M13"/>
    <mergeCell ref="N13:P13"/>
    <mergeCell ref="Q13:T13"/>
    <mergeCell ref="U13:X13"/>
    <mergeCell ref="Y13:AB13"/>
    <mergeCell ref="AC13:AF13"/>
    <mergeCell ref="Y24:AB24"/>
  </mergeCells>
  <phoneticPr fontId="2"/>
  <dataValidations count="9">
    <dataValidation type="list" imeMode="off" allowBlank="1" showInputMessage="1" showErrorMessage="1" sqref="N97:P111 N69:P83 N41:P55 N13:P27">
      <formula1>"①：断熱部,②：断熱部＋熱橋部,③：断熱部＋熱橋部,④：熱橋部,全部"</formula1>
    </dataValidation>
    <dataValidation type="list" allowBlank="1" showInputMessage="1" showErrorMessage="1" sqref="H56:P56">
      <formula1>$AS$8:$AS$10</formula1>
    </dataValidation>
    <dataValidation type="list" allowBlank="1" showInputMessage="1" showErrorMessage="1" sqref="H84:P84 H112:P112 H168:P168 H140:P140">
      <formula1>$AS$13:$AS$15</formula1>
    </dataValidation>
    <dataValidation imeMode="hiragana" allowBlank="1" showInputMessage="1" showErrorMessage="1" sqref="B125:G139 B153:G167 B97:G111 B69:G83 B41:G55 B13:G27"/>
    <dataValidation imeMode="off" allowBlank="1" showInputMessage="1" showErrorMessage="1" sqref="Q66 Q68 Q10 Q12 Q28 Q84 U28 U12 Y10 AC12 U10 U84 U68 Y66 Y28 Y12 AC10 AC28 AC68 U66 Y84 Y68 AC66 AC84 Q94 Q96 Q112 U112 U96 Y94 AC96 U94 Y112 Y96 AC94 AC112 Q38 Q40 Q56 U56 U40 Y38 AC40 U38 Y56 Y40 AC38 AC56 Q122 Q124 Q140 U140 U124 Y122 AC124 U122 Y140 Y124 AC122 AC140 AK122 AG122 AK124 AG140 AG124 AK140 AG152 Q150 Q152 Q168 U168 U152 AC168 Y152 U150 AC152 AG168 Y150 Y168 AG150 AC150"/>
    <dataValidation type="list" imeMode="off" allowBlank="1" showInputMessage="1" showErrorMessage="1" sqref="N125:P139">
      <formula1>"①：断熱部,②：断熱部＋熱橋部,③：断熱部＋熱橋部,④：断熱部＋熱橋部,⑤：熱橋部,⑥：熱橋部,全部"</formula1>
    </dataValidation>
    <dataValidation type="list" imeMode="off" allowBlank="1" showInputMessage="1" showErrorMessage="1" sqref="N153:P167">
      <formula1>"①：断熱部,②：断熱部＋熱橋部,③：断熱部＋熱橋部,④：熱橋部,⑤：熱橋部,全部"</formula1>
    </dataValidation>
    <dataValidation type="list" allowBlank="1" showInputMessage="1" showErrorMessage="1" sqref="H28:P28">
      <formula1>$AS$18:$AS$20</formula1>
    </dataValidation>
    <dataValidation imeMode="halfAlpha" allowBlank="1" showInputMessage="1" showErrorMessage="1" sqref="H13:M27 H41:M55 H69:M83 H97:M111 H125:M139 H153:M167"/>
  </dataValidations>
  <pageMargins left="0.59055118110236227" right="0" top="0.59055118110236227" bottom="0.59055118110236227" header="0.31496062992125984" footer="0.39370078740157483"/>
  <pageSetup paperSize="9" scale="63" orientation="portrait" r:id="rId1"/>
  <headerFooter>
    <oddHeader>&amp;Rver.1.1　</oddHeader>
    <oddFooter>&amp;CAICHI BUILDING HOUSING CENTER&amp;R簡略計算法①</oddFooter>
  </headerFooter>
  <rowBreaks count="2" manualBreakCount="2">
    <brk id="60" max="40" man="1"/>
    <brk id="11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23</vt:i4>
      </vt:variant>
    </vt:vector>
  </HeadingPairs>
  <TitlesOfParts>
    <vt:vector size="26" baseType="lpstr">
      <vt:lpstr>簡略計算法①</vt:lpstr>
      <vt:lpstr>追加シート</vt:lpstr>
      <vt:lpstr>付加断熱用シート</vt:lpstr>
      <vt:lpstr>簡略計算法①!Print_Area</vt:lpstr>
      <vt:lpstr>追加シート!Print_Area</vt:lpstr>
      <vt:lpstr>付加断熱用シート!Print_Area</vt:lpstr>
      <vt:lpstr>追加シート!Print_Titles</vt:lpstr>
      <vt:lpstr>付加断熱用シート!Print_Titles</vt:lpstr>
      <vt:lpstr>ア</vt:lpstr>
      <vt:lpstr>あ</vt:lpstr>
      <vt:lpstr>アア</vt:lpstr>
      <vt:lpstr>イ</vt:lpstr>
      <vt:lpstr>い</vt:lpstr>
      <vt:lpstr>イイ</vt:lpstr>
      <vt:lpstr>ウ</vt:lpstr>
      <vt:lpstr>う</vt:lpstr>
      <vt:lpstr>ウウ</vt:lpstr>
      <vt:lpstr>エ</vt:lpstr>
      <vt:lpstr>え</vt:lpstr>
      <vt:lpstr>エエ</vt:lpstr>
      <vt:lpstr>オ</vt:lpstr>
      <vt:lpstr>カ</vt:lpstr>
      <vt:lpstr>キ</vt:lpstr>
      <vt:lpstr>ン</vt:lpstr>
      <vt:lpstr>ん</vt:lpstr>
      <vt:lpstr>ンン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 akihiko</dc:creator>
  <cp:lastModifiedBy>esaki akihiko</cp:lastModifiedBy>
  <cp:lastPrinted>2017-11-20T00:19:15Z</cp:lastPrinted>
  <dcterms:created xsi:type="dcterms:W3CDTF">2017-07-25T02:20:54Z</dcterms:created>
  <dcterms:modified xsi:type="dcterms:W3CDTF">2018-11-01T05:28:46Z</dcterms:modified>
</cp:coreProperties>
</file>